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95" windowWidth="15120" windowHeight="4440" activeTab="2"/>
  </bookViews>
  <sheets>
    <sheet name="6.比較" sheetId="1" r:id="rId1"/>
    <sheet name="環境調和ﾁｪｯｸｼｰﾄ（新築）" sheetId="2" r:id="rId2"/>
    <sheet name="環境調和ﾁｪｯｸｼｰﾄ（改修）" sheetId="3" r:id="rId3"/>
  </sheets>
  <externalReferences>
    <externalReference r:id="rId6"/>
    <externalReference r:id="rId7"/>
  </externalReferences>
  <definedNames>
    <definedName name="_xlnm.Print_Area" localSheetId="0">'6.比較'!$A$1:$T$131</definedName>
    <definedName name="_xlnm.Print_Area" localSheetId="2">'環境調和ﾁｪｯｸｼｰﾄ（改修）'!$A$1:$AP$88</definedName>
    <definedName name="_xlnm.Print_Area" localSheetId="1">'環境調和ﾁｪｯｸｼｰﾄ（新築）'!$A$1:$AS$94</definedName>
  </definedNames>
  <calcPr fullCalcOnLoad="1"/>
</workbook>
</file>

<file path=xl/comments2.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O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1" authorId="1">
      <text>
        <r>
          <rPr>
            <sz val="10"/>
            <rFont val="ＭＳ Ｐゴシック"/>
            <family val="3"/>
          </rPr>
          <t>下記にある重要項目の採点を行い、配慮度合を転記してください。</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54" authorId="2">
      <text>
        <r>
          <rPr>
            <sz val="9"/>
            <rFont val="ＭＳ Ｐゴシック"/>
            <family val="3"/>
          </rPr>
          <t>左のセルで断熱仕様を選択することで自動的に適用規模が決定します。</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S54" authorId="2">
      <text>
        <r>
          <rPr>
            <sz val="9"/>
            <rFont val="ＭＳ Ｐゴシック"/>
            <family val="3"/>
          </rPr>
          <t>左のセルで断熱仕様を選択することで自動的に適用規模が決定します。</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59" authorId="2">
      <text>
        <r>
          <rPr>
            <sz val="9"/>
            <rFont val="ＭＳ Ｐゴシック"/>
            <family val="3"/>
          </rPr>
          <t>左のセルで窓仕様を選択することで自動的に適用規模が決定します。</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H80" authorId="2">
      <text>
        <r>
          <rPr>
            <sz val="9"/>
            <rFont val="ＭＳ Ｐゴシック"/>
            <family val="3"/>
          </rPr>
          <t xml:space="preserve">左のセルで窓仕様を選択することで自動的に適用規模が決定します。
</t>
        </r>
      </text>
    </comment>
    <comment ref="AH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AH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AH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80" authorId="2">
      <text>
        <r>
          <rPr>
            <b/>
            <sz val="9"/>
            <rFont val="ＭＳ Ｐゴシック"/>
            <family val="3"/>
          </rPr>
          <t xml:space="preserve">重要事項のうち適用された照明技術を選択してください。
</t>
        </r>
        <r>
          <rPr>
            <sz val="9"/>
            <rFont val="ＭＳ Ｐゴシック"/>
            <family val="3"/>
          </rPr>
          <t>適用なし</t>
        </r>
        <r>
          <rPr>
            <b/>
            <sz val="9"/>
            <rFont val="ＭＳ Ｐゴシック"/>
            <family val="3"/>
          </rPr>
          <t xml:space="preserve">
</t>
        </r>
        <r>
          <rPr>
            <sz val="9"/>
            <rFont val="ＭＳ Ｐゴシック"/>
            <family val="3"/>
          </rPr>
          <t>①高効率照明器具
②初期照度補正制御
③昼光利用制御</t>
        </r>
      </text>
    </comment>
    <comment ref="AH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AH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AH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AH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AH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AH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AH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AH59" authorId="2">
      <text>
        <r>
          <rPr>
            <sz val="9"/>
            <rFont val="ＭＳ Ｐゴシック"/>
            <family val="3"/>
          </rPr>
          <t>左のセルで窓仕様を選択することで自動的に適用規模が決定します。</t>
        </r>
      </text>
    </comment>
    <comment ref="AH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AF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AH54" authorId="2">
      <text>
        <r>
          <rPr>
            <sz val="9"/>
            <rFont val="ＭＳ Ｐゴシック"/>
            <family val="3"/>
          </rPr>
          <t>左のセルで断熱仕様を選択することで自動的に適用規模が決定します。</t>
        </r>
      </text>
    </comment>
    <comment ref="AH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AF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0" authorId="1">
      <text>
        <r>
          <rPr>
            <sz val="10"/>
            <rFont val="ＭＳ Ｐゴシック"/>
            <family val="3"/>
          </rPr>
          <t>下記にある重要項目の採点を行い、配慮度合を転記してください。</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0"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L10" authorId="1">
      <text>
        <r>
          <rPr>
            <sz val="10"/>
            <rFont val="ＭＳ Ｐゴシック"/>
            <family val="3"/>
          </rPr>
          <t>下記にある重要項目の採点を行い、配慮度合を転記してください。</t>
        </r>
      </text>
    </comment>
    <comment ref="AL11" authorId="1">
      <text>
        <r>
          <rPr>
            <sz val="10"/>
            <rFont val="ＭＳ Ｐゴシック"/>
            <family val="3"/>
          </rPr>
          <t>下記にある重要項目の採点を行い、配慮度合を転記してください。</t>
        </r>
      </text>
    </comment>
    <comment ref="AL15" authorId="1">
      <text>
        <r>
          <rPr>
            <sz val="10"/>
            <rFont val="ＭＳ Ｐゴシック"/>
            <family val="3"/>
          </rPr>
          <t>下記にある重要項目の採点を行い、配慮度合を転記してください。</t>
        </r>
      </text>
    </comment>
    <comment ref="AL16" authorId="1">
      <text>
        <r>
          <rPr>
            <sz val="10"/>
            <rFont val="ＭＳ Ｐゴシック"/>
            <family val="3"/>
          </rPr>
          <t>下記にある重要項目の採点を行い、配慮度合を転記してください。</t>
        </r>
      </text>
    </comment>
    <comment ref="AL17"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L19" authorId="1">
      <text>
        <r>
          <rPr>
            <sz val="10"/>
            <rFont val="ＭＳ Ｐゴシック"/>
            <family val="3"/>
          </rPr>
          <t>下記にある重要項目の採点を行い、配慮度合を転記してください。</t>
        </r>
      </text>
    </comment>
    <comment ref="AL20" authorId="1">
      <text>
        <r>
          <rPr>
            <sz val="10"/>
            <rFont val="ＭＳ Ｐゴシック"/>
            <family val="3"/>
          </rPr>
          <t>下記にある重要項目の採点を行い、配慮度合を転記してください。</t>
        </r>
      </text>
    </comment>
    <comment ref="AL22"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F19"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comments3.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0" authorId="1">
      <text>
        <r>
          <rPr>
            <sz val="10"/>
            <rFont val="ＭＳ Ｐゴシック"/>
            <family val="3"/>
          </rPr>
          <t>下記にある重要項目の採点を行い、配慮度合を転記してください。</t>
        </r>
      </text>
    </comment>
    <comment ref="AF11"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4" authorId="2">
      <text>
        <r>
          <rPr>
            <sz val="9"/>
            <rFont val="ＭＳ Ｐゴシック"/>
            <family val="3"/>
          </rPr>
          <t>左のセルで断熱仕様を選択することで自動的に適用規模が決定します。</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S54" authorId="2">
      <text>
        <r>
          <rPr>
            <sz val="9"/>
            <rFont val="ＭＳ Ｐゴシック"/>
            <family val="3"/>
          </rPr>
          <t>左のセルで断熱仕様を選択することで自動的に適用規模が決定します。</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59" authorId="2">
      <text>
        <r>
          <rPr>
            <sz val="9"/>
            <rFont val="ＭＳ Ｐゴシック"/>
            <family val="3"/>
          </rPr>
          <t>左のセルで窓仕様を選択することで自動的に適用規模が決定します。</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9" authorId="1">
      <text>
        <r>
          <rPr>
            <sz val="10"/>
            <rFont val="ＭＳ Ｐゴシック"/>
            <family val="3"/>
          </rPr>
          <t>下記にある重要項目の採点を行い、配慮度合を転記してください。</t>
        </r>
      </text>
    </comment>
    <comment ref="AI10"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sharedStrings.xml><?xml version="1.0" encoding="utf-8"?>
<sst xmlns="http://schemas.openxmlformats.org/spreadsheetml/2006/main" count="811" uniqueCount="276">
  <si>
    <r>
      <t>kg-CO</t>
    </r>
    <r>
      <rPr>
        <vertAlign val="subscript"/>
        <sz val="11"/>
        <rFont val="ＭＳ Ｐゴシック"/>
        <family val="3"/>
      </rPr>
      <t>2</t>
    </r>
    <r>
      <rPr>
        <sz val="11"/>
        <rFont val="ＭＳ Ｐゴシック"/>
        <family val="3"/>
      </rPr>
      <t>/年㎡</t>
    </r>
  </si>
  <si>
    <t>Case1</t>
  </si>
  <si>
    <t>Case2</t>
  </si>
  <si>
    <t>暖房</t>
  </si>
  <si>
    <t>合計</t>
  </si>
  <si>
    <t>合計</t>
  </si>
  <si>
    <t>ガス</t>
  </si>
  <si>
    <t>太陽光発電量</t>
  </si>
  <si>
    <t>合計</t>
  </si>
  <si>
    <t>設計監理</t>
  </si>
  <si>
    <t>新築工事</t>
  </si>
  <si>
    <t>修繕</t>
  </si>
  <si>
    <t>改修工事</t>
  </si>
  <si>
    <t>維持管理</t>
  </si>
  <si>
    <t>エネルギ</t>
  </si>
  <si>
    <t>廃棄処分</t>
  </si>
  <si>
    <t>年</t>
  </si>
  <si>
    <t>照明他</t>
  </si>
  <si>
    <t>上下水</t>
  </si>
  <si>
    <r>
      <t>M</t>
    </r>
    <r>
      <rPr>
        <sz val="11"/>
        <rFont val="ＭＳ Ｐゴシック"/>
        <family val="3"/>
      </rPr>
      <t>J/年㎡</t>
    </r>
  </si>
  <si>
    <t>電気</t>
  </si>
  <si>
    <t>油</t>
  </si>
  <si>
    <r>
      <t>円</t>
    </r>
    <r>
      <rPr>
        <sz val="11"/>
        <rFont val="ＭＳ Ｐゴシック"/>
        <family val="3"/>
      </rPr>
      <t>/年㎡</t>
    </r>
  </si>
  <si>
    <r>
      <t>CO</t>
    </r>
    <r>
      <rPr>
        <vertAlign val="subscript"/>
        <sz val="11"/>
        <rFont val="ＭＳ Ｐゴシック"/>
        <family val="3"/>
      </rPr>
      <t>2</t>
    </r>
    <r>
      <rPr>
        <sz val="11"/>
        <rFont val="ＭＳ Ｐゴシック"/>
        <family val="3"/>
      </rPr>
      <t>回収年数</t>
    </r>
  </si>
  <si>
    <r>
      <t>（＝―△イニシャルコスト/△</t>
    </r>
    <r>
      <rPr>
        <sz val="11"/>
        <rFont val="ＭＳ Ｐゴシック"/>
        <family val="3"/>
      </rPr>
      <t>LCCO</t>
    </r>
    <r>
      <rPr>
        <vertAlign val="subscript"/>
        <sz val="11"/>
        <rFont val="ＭＳ Ｐゴシック"/>
        <family val="3"/>
      </rPr>
      <t>2</t>
    </r>
    <r>
      <rPr>
        <sz val="11"/>
        <rFont val="ＭＳ Ｐゴシック"/>
        <family val="3"/>
      </rPr>
      <t>）</t>
    </r>
  </si>
  <si>
    <t xml:space="preserve"> </t>
  </si>
  <si>
    <t>Case2/Case1＝</t>
  </si>
  <si>
    <r>
      <t>1kg-CO</t>
    </r>
    <r>
      <rPr>
        <vertAlign val="subscript"/>
        <sz val="11"/>
        <rFont val="ＭＳ Ｐゴシック"/>
        <family val="3"/>
      </rPr>
      <t>2</t>
    </r>
    <r>
      <rPr>
        <sz val="11"/>
        <rFont val="ＭＳ Ｐゴシック"/>
        <family val="3"/>
      </rPr>
      <t>/年を削減するのに必要なイニシャルコスト</t>
    </r>
  </si>
  <si>
    <r>
      <t>円/</t>
    </r>
    <r>
      <rPr>
        <sz val="11"/>
        <rFont val="ＭＳ Ｐゴシック"/>
        <family val="3"/>
      </rPr>
      <t>(kg-CO</t>
    </r>
    <r>
      <rPr>
        <vertAlign val="subscript"/>
        <sz val="11"/>
        <rFont val="ＭＳ Ｐゴシック"/>
        <family val="3"/>
      </rPr>
      <t>2</t>
    </r>
    <r>
      <rPr>
        <sz val="11"/>
        <rFont val="ＭＳ Ｐゴシック"/>
        <family val="3"/>
      </rPr>
      <t>/年）</t>
    </r>
  </si>
  <si>
    <t>円/㎡</t>
  </si>
  <si>
    <r>
      <t>k</t>
    </r>
    <r>
      <rPr>
        <sz val="11"/>
        <rFont val="ＭＳ Ｐゴシック"/>
        <family val="3"/>
      </rPr>
      <t>g-CO</t>
    </r>
    <r>
      <rPr>
        <vertAlign val="subscript"/>
        <sz val="11"/>
        <rFont val="ＭＳ Ｐゴシック"/>
        <family val="3"/>
      </rPr>
      <t>2</t>
    </r>
    <r>
      <rPr>
        <sz val="11"/>
        <rFont val="ＭＳ Ｐゴシック"/>
        <family val="3"/>
      </rPr>
      <t>/㎡</t>
    </r>
  </si>
  <si>
    <r>
      <t>C</t>
    </r>
    <r>
      <rPr>
        <sz val="11"/>
        <rFont val="ＭＳ Ｐゴシック"/>
        <family val="3"/>
      </rPr>
      <t>ase2-Case1=</t>
    </r>
  </si>
  <si>
    <t>冷房</t>
  </si>
  <si>
    <t>風力発電</t>
  </si>
  <si>
    <r>
      <t>C</t>
    </r>
    <r>
      <rPr>
        <sz val="11"/>
        <rFont val="ＭＳ Ｐゴシック"/>
        <family val="3"/>
      </rPr>
      <t>ase2</t>
    </r>
    <r>
      <rPr>
        <sz val="11"/>
        <rFont val="ＭＳ Ｐゴシック"/>
        <family val="3"/>
      </rPr>
      <t>-C</t>
    </r>
    <r>
      <rPr>
        <sz val="11"/>
        <rFont val="ＭＳ Ｐゴシック"/>
        <family val="3"/>
      </rPr>
      <t>ase1=</t>
    </r>
  </si>
  <si>
    <t>６．比較のシート</t>
  </si>
  <si>
    <r>
      <t>　６．１　</t>
    </r>
    <r>
      <rPr>
        <sz val="11"/>
        <rFont val="ＭＳ Ｐゴシック"/>
        <family val="3"/>
      </rPr>
      <t>延床面積あたりの用途別一次エネルギー消費量の比較</t>
    </r>
  </si>
  <si>
    <t>　６．６　建物の建設～廃棄にかかるコストの比較（ＬＣＣ)</t>
  </si>
  <si>
    <r>
      <t>　６．３　</t>
    </r>
    <r>
      <rPr>
        <sz val="11"/>
        <rFont val="ＭＳ Ｐゴシック"/>
        <family val="3"/>
      </rPr>
      <t>延床面積あたりのランニングコストの比較</t>
    </r>
  </si>
  <si>
    <r>
      <t>　６．４　</t>
    </r>
    <r>
      <rPr>
        <sz val="11"/>
        <rFont val="ＭＳ Ｐゴシック"/>
        <family val="3"/>
      </rPr>
      <t>イニシャルコストの差額比較</t>
    </r>
  </si>
  <si>
    <r>
      <t>　６．７　建物の建設～廃棄にかかるＣＯ</t>
    </r>
    <r>
      <rPr>
        <vertAlign val="subscript"/>
        <sz val="11"/>
        <rFont val="ＭＳ Ｐゴシック"/>
        <family val="3"/>
      </rPr>
      <t>２</t>
    </r>
    <r>
      <rPr>
        <sz val="11"/>
        <rFont val="ＭＳ Ｐゴシック"/>
        <family val="3"/>
      </rPr>
      <t>排出量の比較（ＬＣＣＯ</t>
    </r>
    <r>
      <rPr>
        <vertAlign val="subscript"/>
        <sz val="11"/>
        <rFont val="ＭＳ Ｐゴシック"/>
        <family val="3"/>
      </rPr>
      <t>２</t>
    </r>
    <r>
      <rPr>
        <sz val="11"/>
        <rFont val="ＭＳ Ｐゴシック"/>
        <family val="3"/>
      </rPr>
      <t>）</t>
    </r>
  </si>
  <si>
    <r>
      <t>　６．８　</t>
    </r>
    <r>
      <rPr>
        <sz val="11"/>
        <rFont val="ＭＳ Ｐゴシック"/>
        <family val="3"/>
      </rPr>
      <t>費用対効果</t>
    </r>
  </si>
  <si>
    <r>
      <t>　６．９　</t>
    </r>
    <r>
      <rPr>
        <sz val="11"/>
        <rFont val="ＭＳ Ｐゴシック"/>
        <family val="3"/>
      </rPr>
      <t>費用対効果</t>
    </r>
  </si>
  <si>
    <t>記入者</t>
  </si>
  <si>
    <t>記入日</t>
  </si>
  <si>
    <t>建物概要</t>
  </si>
  <si>
    <t>採用対策</t>
  </si>
  <si>
    <t>項目</t>
  </si>
  <si>
    <t>配慮度合</t>
  </si>
  <si>
    <t>換算係数</t>
  </si>
  <si>
    <t>得点</t>
  </si>
  <si>
    <t>建物名称</t>
  </si>
  <si>
    <t>高等学校A：CASE 2</t>
  </si>
  <si>
    <t>敷地面積</t>
  </si>
  <si>
    <t>①自然の地形を生かした建物配置、②緑のネットワーク、③ビオトープ、④その他</t>
  </si>
  <si>
    <t>建物用途</t>
  </si>
  <si>
    <t>建築面積</t>
  </si>
  <si>
    <t>①敷地内緑化、②屋上緑化、③壁面緑化、④透水性舗装、⑤その他</t>
  </si>
  <si>
    <t>建設地
気候区分</t>
  </si>
  <si>
    <t>延床面積</t>
  </si>
  <si>
    <t>①水質汚濁の抑制、②大気汚染の抑制、③土壌汚染の防止、④悪臭・騒音・振動・日射障害・電波障害・地盤沈下の防止，⑤その他（実験排水・排気は扱わない）</t>
  </si>
  <si>
    <t>地域･地区</t>
  </si>
  <si>
    <t>階  数</t>
  </si>
  <si>
    <t>①高断熱・高気密、②外断熱、③半地下構造、④屋上緑化、⑤屋根散水、⑥躯体蓄熱、⑦その他</t>
  </si>
  <si>
    <t>竣工</t>
  </si>
  <si>
    <t>構  造</t>
  </si>
  <si>
    <t>①熱線反射／吸収ガラス、②庇、③複層/Low‐ε/ﾋｰﾄﾐﾗｰｶﾞﾗｽ、④エアフローウィンド、⑤ダブルスキン、⑥その他</t>
  </si>
  <si>
    <t>①タスク＆アンビエント空調、②床吹出空調、③局所排気、④分煙、⑤脱臭便器、⑥その他</t>
  </si>
  <si>
    <t>①混合損失の回避、②除湿再熱の回避、③配電損失の低減，④力率改善，⑤変圧器の損失低減、⑥その他　　</t>
  </si>
  <si>
    <t>項　目</t>
  </si>
  <si>
    <t>①自然通風を促進するデザイン（風の塔、光庭等）、②ナイトパージ、③換気窓・換気ダンパ制御、④その他</t>
  </si>
  <si>
    <t>①太陽光発電､②太陽空気集熱､③太陽水集熱､④地中熱､⑤井水熱､⑥河川/海水熱､⑦風力､⑧小水力､⑨外気冷房､⑩冷却塔冷水､⑪その他</t>
  </si>
  <si>
    <t>①コージェネレーション(ｴﾝｼﾞﾝ/ﾀｰﾋﾞﾝ)、②燃料電池、③排熱回収、④排気熱回収（全熱交等）、⑤その他（下水熱等）　　　　　　　　　　</t>
  </si>
  <si>
    <t>(発電量      W/㎡)</t>
  </si>
  <si>
    <t>①水蓄熱、②氷蓄熱、③潜熱蓄熱、④土壌蓄熱、⑤蓄電（ＮＡＳ電池等）、⑥ガス冷房、⑦その他</t>
  </si>
  <si>
    <t>①ＶＡＶ、②ＶＷＶ、③換気量制御（CO／CO2）、④衛生動力の省エネ、⑤昇降機の省エネ、⑥その他　　　　　　　　</t>
  </si>
  <si>
    <t>①排水再利用、②雨水利用、③各種節水システム、④その他</t>
  </si>
  <si>
    <t>①自動制御・中央監視の充実、②ビルマネジメントシステムの充実、③その他（PMVセンサ、BOFD、・・・）</t>
  </si>
  <si>
    <t>①階高のゆとり、②床荷重のゆとり、③敷地面積のゆとり、④延床面積のゆとり、⑤その他リニュ－アルへの考慮</t>
  </si>
  <si>
    <t>①耐久性／耐震性／耐火性／保守性に優れた材料、②耐久性を高める材料の使い方、③交換容易な構造、④その他</t>
  </si>
  <si>
    <t>①自然材料（木材）、②自然材料（石材他）、③使い捨て材料の最小化（エアフィルタ等）、④リサイクル困難材料への配慮（ＦＲＰ、ＶＬＰ等）、⑤人体に無害な材料（ＶＯＣ発生のない建材の採用、石綿等への配慮、EMケーブル等）、⑥その他</t>
  </si>
  <si>
    <t>①型枠転用回数の増加、②各種代替型枠、③ＰＣ化、④その他型枠を使用しない工法</t>
  </si>
  <si>
    <t>①高炉セメント等、②電炉鋼等利用範囲拡大、③再生砕石・再生骨材、④汚泥焼成レンガ、⑤その他再生資源の活用</t>
  </si>
  <si>
    <t>①定尺を考慮したモジュール設計、②標準化設計、③その他</t>
  </si>
  <si>
    <t>①分別収集を考慮した設計、②ゴミ搬送システム、③生ゴミの処理、④その他</t>
  </si>
  <si>
    <t>①分別収集の徹底・再資源化、②適量購入・梱包レス化、③ﾌﾟﾚﾊﾌﾞ化、④仮設資材への配慮、⑤発生土適正処理、⑥その他</t>
  </si>
  <si>
    <t>①代替ﾌﾛﾝ冷媒、②ﾉﾝﾌﾛﾝ冷媒、③代替ﾊﾛﾝ消火、④代替ﾌﾛﾝ断熱材、⑤ﾉﾝﾌﾛﾝ断熱材、⑥フロン回収を考慮したｼｽﾃﾑ、⑦その他</t>
  </si>
  <si>
    <t>グリーン化指針各項目への配慮度</t>
  </si>
  <si>
    <t>項目名</t>
  </si>
  <si>
    <t>３.長寿命</t>
  </si>
  <si>
    <t>４.ｴｺﾏﾃﾘｱﾙ</t>
  </si>
  <si>
    <t>５.適正使用・適正処理</t>
  </si>
  <si>
    <t>⑥河川/海水熱</t>
  </si>
  <si>
    <t>⑦風力</t>
  </si>
  <si>
    <t>⑧小水力</t>
  </si>
  <si>
    <t>⑨外気冷房</t>
  </si>
  <si>
    <t>環境調和建築チェックシート　（新築計画用）</t>
  </si>
  <si>
    <t>承認者</t>
  </si>
  <si>
    <t>グリーン化指針</t>
  </si>
  <si>
    <t>基本設計段階</t>
  </si>
  <si>
    <t>実施設計段階</t>
  </si>
  <si>
    <t>竣工段階</t>
  </si>
  <si>
    <t>グリーン化技術の例示</t>
  </si>
  <si>
    <t>学校</t>
  </si>
  <si>
    <t>寒冷地</t>
  </si>
  <si>
    <t>２　運用段階の省エネ・省資源</t>
  </si>
  <si>
    <t>負荷の抑制</t>
  </si>
  <si>
    <t>環境負荷低減性能</t>
  </si>
  <si>
    <t>環境調和建築設計指針での適用水準</t>
  </si>
  <si>
    <t>水準２</t>
  </si>
  <si>
    <t>削減率</t>
  </si>
  <si>
    <t>計算値</t>
  </si>
  <si>
    <t>目標値</t>
  </si>
  <si>
    <t>比較建物</t>
  </si>
  <si>
    <t>エネルギー
自然　　　</t>
  </si>
  <si>
    <t>LCC(千円/年㎡)</t>
  </si>
  <si>
    <t>IC(千円/㎡)</t>
  </si>
  <si>
    <t xml:space="preserve">有効利用
エネルギー・資源　
</t>
  </si>
  <si>
    <r>
      <t>運用CO</t>
    </r>
    <r>
      <rPr>
        <vertAlign val="subscript"/>
        <sz val="11"/>
        <rFont val="ＭＳ Ｐゴシック"/>
        <family val="3"/>
      </rPr>
      <t>２</t>
    </r>
    <r>
      <rPr>
        <sz val="11"/>
        <rFont val="ＭＳ Ｐゴシック"/>
        <family val="3"/>
      </rPr>
      <t>排出量
(kg-CO</t>
    </r>
    <r>
      <rPr>
        <vertAlign val="subscript"/>
        <sz val="11"/>
        <rFont val="ＭＳ Ｐゴシック"/>
        <family val="3"/>
      </rPr>
      <t>2</t>
    </r>
    <r>
      <rPr>
        <sz val="11"/>
        <rFont val="ＭＳ Ｐゴシック"/>
        <family val="3"/>
      </rPr>
      <t>/年㎡)</t>
    </r>
  </si>
  <si>
    <t>一次ｴﾈﾙｷﾞｰ
消費量（MJ/年㎡）</t>
  </si>
  <si>
    <t>３　長寿命</t>
  </si>
  <si>
    <t>階高4350、ＯＡフロア100、天井高3000、配管更新スペースの確保</t>
  </si>
  <si>
    <t>適正処理
適正使用</t>
  </si>
  <si>
    <t>指針達成度</t>
  </si>
  <si>
    <t>環境調和建築指針達成度(単純平均）</t>
  </si>
  <si>
    <t>重要細目の採点</t>
  </si>
  <si>
    <t>例示技術が6以上ある細目の採点</t>
  </si>
  <si>
    <t>重要細目の採点</t>
  </si>
  <si>
    <t>グリーン化技術例示</t>
  </si>
  <si>
    <t>適用規模</t>
  </si>
  <si>
    <t>配慮度合</t>
  </si>
  <si>
    <t>①太陽光発電</t>
  </si>
  <si>
    <t>それ以外の対策</t>
  </si>
  <si>
    <t>合　　計</t>
  </si>
  <si>
    <t>2.1-(2)　窓の断熱・日射遮蔽</t>
  </si>
  <si>
    <t>2.2-(2)　自然通風</t>
  </si>
  <si>
    <t>2.3-(1)　エネルギーの効率的利用</t>
  </si>
  <si>
    <t>④排気熱回収</t>
  </si>
  <si>
    <t>2.3-(3)　搬送エネルギーの最小化</t>
  </si>
  <si>
    <t>2.3-(4)　照明エネルギーの最小化</t>
  </si>
  <si>
    <t>2.3-(6)　最適運用</t>
  </si>
  <si>
    <t>①自動制御</t>
  </si>
  <si>
    <t>環境調和建築チェックシート　（改修計画用）</t>
  </si>
  <si>
    <t>改修前</t>
  </si>
  <si>
    <t>改修後</t>
  </si>
  <si>
    <t>計画建物</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</si>
  <si>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</si>
  <si>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代替フロン冷媒、Ｎ２消火、ノンフロン断熱</t>
  </si>
  <si>
    <r>
      <t>　６．２　</t>
    </r>
    <r>
      <rPr>
        <sz val="11"/>
        <rFont val="ＭＳ Ｐゴシック"/>
        <family val="3"/>
      </rPr>
      <t>延床面積あたりの用途別運用ＣＯ</t>
    </r>
    <r>
      <rPr>
        <vertAlign val="subscript"/>
        <sz val="11"/>
        <rFont val="ＭＳ Ｐゴシック"/>
        <family val="3"/>
      </rPr>
      <t>２</t>
    </r>
    <r>
      <rPr>
        <sz val="11"/>
        <rFont val="ＭＳ Ｐゴシック"/>
        <family val="3"/>
      </rPr>
      <t>排出量の比較</t>
    </r>
  </si>
  <si>
    <t>①高効率照明器具、②初期照度補正制御(ｾﾙﾌｺﾝﾄﾛｰﾙ)、③昼光利用制御、④連続／段調光、⑤ﾀｽｸ&amp;ｱﾝﾋﾞｴﾝﾄ照明、⑥その他</t>
  </si>
  <si>
    <t>なし</t>
  </si>
  <si>
    <t>単層ガラス</t>
  </si>
  <si>
    <t>2.1-(1)　外壁・屋根・床の断熱</t>
  </si>
  <si>
    <t>グリーン化技術例示</t>
  </si>
  <si>
    <t>それ以外の対策</t>
  </si>
  <si>
    <t>合　　計</t>
  </si>
  <si>
    <t>2.1-(2)　窓の断熱・日射遮蔽</t>
  </si>
  <si>
    <r>
      <t>Case2/</t>
    </r>
    <r>
      <rPr>
        <sz val="11"/>
        <rFont val="ＭＳ Ｐゴシック"/>
        <family val="3"/>
      </rPr>
      <t>C</t>
    </r>
    <r>
      <rPr>
        <sz val="11"/>
        <rFont val="ＭＳ Ｐゴシック"/>
        <family val="3"/>
      </rPr>
      <t>ase1=</t>
    </r>
  </si>
  <si>
    <r>
      <t>（＝―△イニシャルコスト/△ランニングコスト</t>
    </r>
    <r>
      <rPr>
        <sz val="11"/>
        <rFont val="ＭＳ Ｐゴシック"/>
        <family val="3"/>
      </rPr>
      <t>)</t>
    </r>
  </si>
  <si>
    <t>単純投資回収年数</t>
  </si>
  <si>
    <r>
      <t>（＝―△イニシャルCO</t>
    </r>
    <r>
      <rPr>
        <vertAlign val="subscript"/>
        <sz val="11"/>
        <rFont val="ＭＳ Ｐゴシック"/>
        <family val="3"/>
      </rPr>
      <t>2</t>
    </r>
    <r>
      <rPr>
        <sz val="11"/>
        <rFont val="ＭＳ Ｐゴシック"/>
        <family val="3"/>
      </rPr>
      <t>/△ランニング</t>
    </r>
    <r>
      <rPr>
        <sz val="11"/>
        <rFont val="ＭＳ Ｐゴシック"/>
        <family val="3"/>
      </rPr>
      <t>CO</t>
    </r>
    <r>
      <rPr>
        <vertAlign val="subscript"/>
        <sz val="11"/>
        <rFont val="ＭＳ Ｐゴシック"/>
        <family val="3"/>
      </rPr>
      <t>2</t>
    </r>
    <r>
      <rPr>
        <sz val="11"/>
        <rFont val="ＭＳ Ｐゴシック"/>
        <family val="3"/>
      </rPr>
      <t>）</t>
    </r>
  </si>
  <si>
    <t>衛生</t>
  </si>
  <si>
    <t>換気</t>
  </si>
  <si>
    <r>
      <t>　６．５　</t>
    </r>
    <r>
      <rPr>
        <sz val="11"/>
        <rFont val="ＭＳ Ｐゴシック"/>
        <family val="3"/>
      </rPr>
      <t>イニシャルＣＯ</t>
    </r>
    <r>
      <rPr>
        <vertAlign val="subscript"/>
        <sz val="11"/>
        <rFont val="ＭＳ Ｐゴシック"/>
        <family val="3"/>
      </rPr>
      <t>２</t>
    </r>
    <r>
      <rPr>
        <sz val="11"/>
        <rFont val="ＭＳ Ｐゴシック"/>
        <family val="3"/>
      </rPr>
      <t>の差比較</t>
    </r>
  </si>
  <si>
    <t>建築工事による増分</t>
  </si>
  <si>
    <t>空調設備による増分</t>
  </si>
  <si>
    <t>照明設備による増分</t>
  </si>
  <si>
    <t>太陽光発電による増分</t>
  </si>
  <si>
    <t>風力発電による増分</t>
  </si>
  <si>
    <t>千円/年㎡</t>
  </si>
  <si>
    <t>千円/年㎡</t>
  </si>
  <si>
    <t>kg-CO2/年㎡</t>
  </si>
  <si>
    <t>kg-CO2/年㎡</t>
  </si>
  <si>
    <t>千円/年㎡</t>
  </si>
  <si>
    <t>2.1-(1)　外壁・屋根・床の断熱</t>
  </si>
  <si>
    <t>2.2-(3)自然エネルギー利用</t>
  </si>
  <si>
    <t>②太陽空気集熱</t>
  </si>
  <si>
    <t>④地中熱</t>
  </si>
  <si>
    <t>⑤井水熱</t>
  </si>
  <si>
    <t>⑩冷却塔冷水</t>
  </si>
  <si>
    <t>②ナイトパージ</t>
  </si>
  <si>
    <t>⑪その他</t>
  </si>
  <si>
    <t>①ＶＡＶ</t>
  </si>
  <si>
    <t>②VWV</t>
  </si>
  <si>
    <t>承認印</t>
  </si>
  <si>
    <t>配慮
度合</t>
  </si>
  <si>
    <t>換算
係数</t>
  </si>
  <si>
    <t>ＶＡＶ、ＣＯ２制御、エスカレータ発停制御</t>
  </si>
  <si>
    <t>Ｈｆ蛍光灯連続調光、昼光センサ制御、人感センサ制御（トイレ）</t>
  </si>
  <si>
    <t>自動制御・中央監視の充実、ビルマネジメントシステムの充実</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</si>
  <si>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</si>
  <si>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</si>
  <si>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</si>
  <si>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</si>
  <si>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</si>
  <si>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</si>
  <si>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　　　　色の部分はプルダウンメニューです。表示項目の中から選択してください。）</t>
  </si>
  <si>
    <t>(※セルが</t>
  </si>
  <si>
    <t>　　　　　　　色の部分はプルダウンメニューです。表示項目の中から選択してください。）</t>
  </si>
  <si>
    <t>総合得点（グリーン配慮度、10点満点）</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</si>
  <si>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</si>
  <si>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</si>
  <si>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</si>
  <si>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</si>
  <si>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</si>
  <si>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</si>
  <si>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グリーン化技術の例示</t>
  </si>
  <si>
    <t>(1)地域生態系保全</t>
  </si>
  <si>
    <t>敷地の高低差を人工地盤でつなぐ公開空地の計画</t>
  </si>
  <si>
    <t>(2)都市気候緩和・地下水涵養</t>
  </si>
  <si>
    <t>敷地内緑化、屋上緑化、壁面緑化、透水性舗装</t>
  </si>
  <si>
    <t>(3)周辺環境の汚染防止</t>
  </si>
  <si>
    <t>(1)外壁・屋根・床の断熱</t>
  </si>
  <si>
    <t>屋上緑化の徹底</t>
  </si>
  <si>
    <t>(2)窓の断熱・日射遮蔽</t>
  </si>
  <si>
    <t>①熱線反射／吸収ガラス、②庇、③複層/Low‐ε/ﾋｰﾄﾐﾗｰｶﾞﾗｽ、④エアフローウィンド、⑤ダブルスキン、⑥その他</t>
  </si>
  <si>
    <t>水平庇、縦リブによる日射遮蔽</t>
  </si>
  <si>
    <t>(3)局所空調・局所排気</t>
  </si>
  <si>
    <t>授業スケジュールをプログラムした空調自動制御・局所排気・分煙</t>
  </si>
  <si>
    <t>(4)無駄の回避</t>
  </si>
  <si>
    <t>力率改善、節水システムの採用</t>
  </si>
  <si>
    <t>(1)自然採光</t>
  </si>
  <si>
    <t>①自然採光を考慮した窓デザイン、②ライトシェルフ、③トップライト／ハイサイドライト、④その他</t>
  </si>
  <si>
    <t>昼光連動制御、天井一杯の高さの窓</t>
  </si>
  <si>
    <t>(2)自然通風</t>
  </si>
  <si>
    <t>エスカレータの竪穴他を利用した自然換気システム・風穴による換気促進</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</si>
  <si>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</si>
  <si>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(3)自然エネルギー</t>
  </si>
  <si>
    <t>外気冷房（全外気運転可能）</t>
  </si>
  <si>
    <t>(1)エネルギーの効率的利用</t>
  </si>
  <si>
    <t>(2)負荷平準化</t>
  </si>
  <si>
    <t>水蓄熱（ﾋﾟｰｸｼﾌﾄ   W/m2)</t>
  </si>
  <si>
    <t>(3)搬送エネルギーの最小化</t>
  </si>
  <si>
    <t>(4)照明エネルギーの最小化</t>
  </si>
  <si>
    <t>(5)水資源の有効利用</t>
  </si>
  <si>
    <t>(節水量      m3/㎡)排水再利用、雨水利用、節水システム</t>
  </si>
  <si>
    <t>(6)最適運用</t>
  </si>
  <si>
    <t>(1)ゆとりの確保</t>
  </si>
  <si>
    <t>(2)建築材料の合理的耐久性</t>
  </si>
  <si>
    <t>①耐久性／耐震性／耐火性／保守性に優れた材料、②耐久性を高める構法、③部分更新容易な構法、④その他</t>
  </si>
  <si>
    <t>低降伏点鋼による制振、耐久性に優れた材料</t>
  </si>
  <si>
    <t>(3)設備材料の合理的耐久性</t>
  </si>
  <si>
    <t>ステンレス鋼管</t>
  </si>
  <si>
    <t>４　エコマテリアル</t>
  </si>
  <si>
    <t>(1)低環境負荷材料</t>
  </si>
  <si>
    <t>人体に無害な材料に配慮、旧建物解体時にアスベストを除去、再生型エアフィルタ</t>
  </si>
  <si>
    <t>(2)熱帯材型枠の使用合理化</t>
  </si>
  <si>
    <t>地下小梁ＰＣ化（熱帯型枠削減量    m2/m2   m2/m3)</t>
  </si>
  <si>
    <t>(3)副産物・再生資源の活用</t>
  </si>
  <si>
    <t>杭に高炉セメント</t>
  </si>
  <si>
    <t>(4)解体容易な材料・工法</t>
  </si>
  <si>
    <t>(1)廃棄物の削減</t>
  </si>
  <si>
    <t>(2)建築副産物の発生抑制・再資源化</t>
  </si>
  <si>
    <t>分別収集の徹底、梱包レスの徹底、発生土適正処理</t>
  </si>
  <si>
    <t>(3)ノンフロン化・フロン回収</t>
  </si>
  <si>
    <t>配慮
度合</t>
  </si>
  <si>
    <t>換算
係数</t>
  </si>
  <si>
    <t>天井一杯の高さの窓</t>
  </si>
  <si>
    <t>(※セルが</t>
  </si>
  <si>
    <t>色の部分はプルダウンメニューです。表示項目の中から選択してください。）</t>
  </si>
  <si>
    <t>グリーン化技術</t>
  </si>
  <si>
    <t>への配慮
周辺環境</t>
  </si>
  <si>
    <t>グリーン化技術</t>
  </si>
  <si>
    <t>③太陽水集熱</t>
  </si>
  <si>
    <t>庁舎</t>
  </si>
  <si>
    <t>鉄筋コンクリート造</t>
  </si>
  <si>
    <t>複層ガラス</t>
  </si>
  <si>
    <t>敷地内緑化</t>
  </si>
  <si>
    <t>日射障害等の防止</t>
  </si>
  <si>
    <t>複層ガラス</t>
  </si>
  <si>
    <t>局所排気・分煙</t>
  </si>
  <si>
    <t>(節水量      m3/㎡)井水利用</t>
  </si>
  <si>
    <t>熟練したボイラーマン</t>
  </si>
  <si>
    <t>階高3700、増築への配慮</t>
  </si>
  <si>
    <t>モジュール設計</t>
  </si>
  <si>
    <t>●●庁舎</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</si>
</sst>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00_);[Red]\(0.00\)"/>
    <numFmt numFmtId="180" formatCode="#,##0.0_ ;[Red]\-#,##0.0\ "/>
    <numFmt numFmtId="181" formatCode="#,##0.0000000000000_ ;[Red]\-#,##0.0000000000000\ "/>
    <numFmt numFmtId="182" formatCode="#,##0.000000000000_ ;[Red]\-#,##0.000000000000\ "/>
    <numFmt numFmtId="183" formatCode="#,##0.00000000000_ ;[Red]\-#,##0.00000000000\ "/>
    <numFmt numFmtId="184" formatCode="#,##0.0000000000_ ;[Red]\-#,##0.0000000000\ "/>
    <numFmt numFmtId="185" formatCode="#,##0.000000000_ ;[Red]\-#,##0.000000000\ "/>
    <numFmt numFmtId="186" formatCode="#,##0.00000000_ ;[Red]\-#,##0.00000000\ "/>
    <numFmt numFmtId="187" formatCode="#,##0.0000000_ ;[Red]\-#,##0.0000000\ "/>
    <numFmt numFmtId="188" formatCode="#,##0.000000_ ;[Red]\-#,##0.000000\ "/>
    <numFmt numFmtId="189" formatCode="#,##0.00000_ ;[Red]\-#,##0.00000\ "/>
    <numFmt numFmtId="190" formatCode="#,##0.0000_ ;[Red]\-#,##0.0000\ "/>
    <numFmt numFmtId="191" formatCode="#,##0.000_ ;[Red]\-#,##0.000\ "/>
    <numFmt numFmtId="192" formatCode="#,##0.00_ ;[Red]\-#,##0.00\ "/>
    <numFmt numFmtId="193" formatCode="0.0000000"/>
    <numFmt numFmtId="194" formatCode="0.000000"/>
    <numFmt numFmtId="195" formatCode="0.00000"/>
    <numFmt numFmtId="196" formatCode="0.0000"/>
    <numFmt numFmtId="197" formatCode="0.00000000"/>
    <numFmt numFmtId="198" formatCode="0.000_);[Red]\(0.000\)"/>
    <numFmt numFmtId="199" formatCode="#,##0.000;[Red]\-#,##0.000"/>
    <numFmt numFmtId="200" formatCode="0.0_);[Red]\(0.0\)"/>
    <numFmt numFmtId="201" formatCode="0.0_ "/>
    <numFmt numFmtId="202" formatCode="0.00_ "/>
    <numFmt numFmtId="203" formatCode="0.000%"/>
    <numFmt numFmtId="204" formatCode="#,##0.0000;[Red]\-#,##0.0000"/>
    <numFmt numFmtId="205" formatCode="0_ "/>
    <numFmt numFmtId="206" formatCode="0.0%"/>
    <numFmt numFmtId="207" formatCode="0_);[Red]\(0\)"/>
    <numFmt numFmtId="208" formatCode="#,###&quot;㎡&quot;"/>
    <numFmt numFmtId="209" formatCode="&quot;平均&quot;##.0&quot;点/10点&quot;"/>
    <numFmt numFmtId="210" formatCode="&quot;建設時　&quot;##.0&quot;kg-c/m2&quot;"/>
    <numFmt numFmtId="211" formatCode="0.0000_);[Red]\(0.0000\)"/>
    <numFmt numFmtId="212" formatCode="yyyy&quot;年&quot;m&quot;月&quot;;@"/>
  </numFmts>
  <fonts count="39">
    <font>
      <sz val="11"/>
      <name val="ＭＳ Ｐゴシック"/>
      <family val="3"/>
    </font>
    <font>
      <sz val="6"/>
      <name val="ＭＳ Ｐゴシック"/>
      <family val="3"/>
    </font>
    <font>
      <sz val="14"/>
      <name val="ＭＳ Ｐゴシック"/>
      <family val="3"/>
    </font>
    <font>
      <vertAlign val="subscript"/>
      <sz val="11"/>
      <name val="ＭＳ Ｐゴシック"/>
      <family val="3"/>
    </font>
    <font>
      <sz val="8"/>
      <name val="ＭＳ Ｐゴシック"/>
      <family val="3"/>
    </font>
    <font>
      <sz val="9.5"/>
      <name val="ＭＳ Ｐゴシック"/>
      <family val="3"/>
    </font>
    <font>
      <u val="single"/>
      <sz val="11"/>
      <color indexed="12"/>
      <name val="ＭＳ Ｐゴシック"/>
      <family val="3"/>
    </font>
    <font>
      <u val="single"/>
      <sz val="11"/>
      <color indexed="36"/>
      <name val="ＭＳ Ｐゴシック"/>
      <family val="3"/>
    </font>
    <font>
      <sz val="9.75"/>
      <name val="ＭＳ Ｐゴシック"/>
      <family val="3"/>
    </font>
    <font>
      <sz val="10.5"/>
      <name val="ＭＳ Ｐゴシック"/>
      <family val="3"/>
    </font>
    <font>
      <sz val="10.75"/>
      <name val="ＭＳ Ｐゴシック"/>
      <family val="3"/>
    </font>
    <font>
      <vertAlign val="subscript"/>
      <sz val="9.75"/>
      <name val="ＭＳ Ｐゴシック"/>
      <family val="3"/>
    </font>
    <font>
      <sz val="9.25"/>
      <name val="ＭＳ Ｐゴシック"/>
      <family val="3"/>
    </font>
    <font>
      <b/>
      <sz val="14"/>
      <name val="ＭＳ Ｐゴシック"/>
      <family val="3"/>
    </font>
    <font>
      <sz val="12"/>
      <name val="ＭＳ Ｐゴシック"/>
      <family val="3"/>
    </font>
    <font>
      <sz val="8.5"/>
      <name val="ＭＳ Ｐゴシック"/>
      <family val="3"/>
    </font>
    <font>
      <vertAlign val="subscript"/>
      <sz val="8.5"/>
      <name val="ＭＳ Ｐゴシック"/>
      <family val="3"/>
    </font>
    <font>
      <sz val="10"/>
      <name val="ＭＳ 明朝"/>
      <family val="1"/>
    </font>
    <font>
      <b/>
      <sz val="24"/>
      <name val="ＭＳ Ｐゴシック"/>
      <family val="3"/>
    </font>
    <font>
      <sz val="24"/>
      <name val="ＭＳ Ｐゴシック"/>
      <family val="3"/>
    </font>
    <font>
      <b/>
      <sz val="16"/>
      <name val="ＭＳ Ｐゴシック"/>
      <family val="3"/>
    </font>
    <font>
      <sz val="16"/>
      <name val="ＭＳ Ｐゴシック"/>
      <family val="3"/>
    </font>
    <font>
      <sz val="10"/>
      <name val="ＭＳ Ｐゴシック"/>
      <family val="3"/>
    </font>
    <font>
      <b/>
      <sz val="11"/>
      <name val="ＭＳ Ｐゴシック"/>
      <family val="3"/>
    </font>
    <font>
      <sz val="9"/>
      <name val="ＭＳ Ｐゴシック"/>
      <family val="3"/>
    </font>
    <font>
      <sz val="48"/>
      <name val="ＭＳ Ｐゴシック"/>
      <family val="3"/>
    </font>
    <font>
      <sz val="18"/>
      <name val="ＭＳ Ｐゴシック"/>
      <family val="3"/>
    </font>
    <font>
      <vertAlign val="subscript"/>
      <sz val="9"/>
      <name val="ＭＳ Ｐゴシック"/>
      <family val="3"/>
    </font>
    <font>
      <b/>
      <sz val="9"/>
      <name val="ＭＳ Ｐゴシック"/>
      <family val="3"/>
    </font>
    <font>
      <b/>
      <sz val="10"/>
      <name val="ＭＳ Ｐゴシック"/>
      <family val="3"/>
    </font>
    <font>
      <sz val="3.5"/>
      <name val="ＭＳ Ｐゴシック"/>
      <family val="3"/>
    </font>
    <font>
      <sz val="3.75"/>
      <name val="ＭＳ Ｐゴシック"/>
      <family val="3"/>
    </font>
    <font>
      <sz val="5.25"/>
      <name val="ＭＳ Ｐゴシック"/>
      <family val="3"/>
    </font>
    <font>
      <sz val="2.25"/>
      <name val="ＭＳ Ｐゴシック"/>
      <family val="3"/>
    </font>
    <font>
      <sz val="2.5"/>
      <name val="ＭＳ Ｐゴシック"/>
      <family val="3"/>
    </font>
    <font>
      <sz val="2.75"/>
      <name val="ＭＳ Ｐゴシック"/>
      <family val="3"/>
    </font>
    <font>
      <sz val="8.25"/>
      <name val="ＭＳ Ｐゴシック"/>
      <family val="3"/>
    </font>
    <font>
      <sz val="3.25"/>
      <name val="ＭＳ Ｐゴシック"/>
      <family val="3"/>
    </font>
    <font>
      <b/>
      <sz val="8"/>
      <name val="ＭＳ Ｐゴシック"/>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7">
    <border>
      <left/>
      <right/>
      <top/>
      <bottom/>
      <diagonal/>
    </border>
    <border>
      <left style="medium"/>
      <right style="dashed"/>
      <top>
        <color indexed="63"/>
      </top>
      <bottom style="dashed"/>
    </border>
    <border>
      <left style="medium"/>
      <right style="thin"/>
      <top style="dashed"/>
      <bottom style="medium"/>
    </border>
    <border>
      <left style="medium"/>
      <right style="thin"/>
      <top style="dashed"/>
      <bottom style="thin"/>
    </border>
    <border>
      <left style="medium"/>
      <right style="dashed"/>
      <top>
        <color indexed="63"/>
      </top>
      <bottom style="thin"/>
    </border>
    <border>
      <left style="medium"/>
      <right style="thin"/>
      <top>
        <color indexed="63"/>
      </top>
      <bottom style="thin"/>
    </border>
    <border>
      <left style="medium"/>
      <right style="dashed"/>
      <top style="thin"/>
      <bottom style="dashed"/>
    </border>
    <border>
      <left style="medium"/>
      <right style="thin"/>
      <top style="thin"/>
      <bottom style="dashed"/>
    </border>
    <border>
      <left style="medium"/>
      <right style="thin"/>
      <top>
        <color indexed="63"/>
      </top>
      <bottom style="dashed"/>
    </border>
    <border>
      <left style="medium"/>
      <right style="dashed"/>
      <top>
        <color indexed="63"/>
      </top>
      <bottom style="medium"/>
    </border>
    <border>
      <left style="medium"/>
      <right style="thin"/>
      <top>
        <color indexed="63"/>
      </top>
      <bottom style="mediu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style="thin"/>
      <right>
        <color indexed="63"/>
      </right>
      <top>
        <color indexed="63"/>
      </top>
      <bottom style="medium"/>
    </border>
    <border>
      <left style="medium"/>
      <right>
        <color indexed="63"/>
      </right>
      <top style="medium"/>
      <bottom style="hair"/>
    </border>
    <border>
      <left style="medium"/>
      <right style="hair"/>
      <top style="medium"/>
      <bottom style="hair"/>
    </border>
    <border>
      <left style="thin"/>
      <right>
        <color indexed="63"/>
      </right>
      <top>
        <color indexed="63"/>
      </top>
      <bottom>
        <color indexed="63"/>
      </bottom>
    </border>
    <border>
      <left style="medium"/>
      <right>
        <color indexed="63"/>
      </right>
      <top>
        <color indexed="63"/>
      </top>
      <bottom style="hair"/>
    </border>
    <border>
      <left style="medium"/>
      <right style="hair"/>
      <top style="hair"/>
      <bottom style="hair"/>
    </border>
    <border>
      <left style="thin"/>
      <right style="dashed"/>
      <top>
        <color indexed="63"/>
      </top>
      <bottom>
        <color indexed="63"/>
      </bottom>
    </border>
    <border>
      <left style="thin"/>
      <right style="dashed"/>
      <top>
        <color indexed="63"/>
      </top>
      <bottom style="medium"/>
    </border>
    <border>
      <left>
        <color indexed="63"/>
      </left>
      <right style="dashed"/>
      <top>
        <color indexed="63"/>
      </top>
      <bottom>
        <color indexed="63"/>
      </bottom>
    </border>
    <border>
      <left style="medium"/>
      <right style="hair"/>
      <top style="hair"/>
      <bottom style="medium"/>
    </border>
    <border>
      <left style="medium"/>
      <right style="hair"/>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hair"/>
      <top style="medium"/>
      <bottom style="hair"/>
    </border>
    <border>
      <left style="hair"/>
      <right style="hair"/>
      <top style="medium"/>
      <bottom style="hair"/>
    </border>
    <border>
      <left>
        <color indexed="63"/>
      </left>
      <right style="medium"/>
      <top style="medium"/>
      <bottom style="hair"/>
    </border>
    <border>
      <left style="thin"/>
      <right>
        <color indexed="63"/>
      </right>
      <top>
        <color indexed="63"/>
      </top>
      <bottom style="thin"/>
    </border>
    <border>
      <left style="medium"/>
      <right>
        <color indexed="63"/>
      </right>
      <top style="hair"/>
      <bottom style="hair"/>
    </border>
    <border>
      <left>
        <color indexed="63"/>
      </left>
      <right style="hair"/>
      <top style="hair"/>
      <bottom style="hair"/>
    </border>
    <border>
      <left style="hair"/>
      <right style="hair"/>
      <top style="hair"/>
      <bottom style="hair"/>
    </border>
    <border>
      <left>
        <color indexed="63"/>
      </left>
      <right style="medium"/>
      <top style="hair"/>
      <bottom style="hair"/>
    </border>
    <border>
      <left style="medium"/>
      <right>
        <color indexed="63"/>
      </right>
      <top style="hair"/>
      <bottom style="medium"/>
    </border>
    <border>
      <left>
        <color indexed="63"/>
      </left>
      <right style="hair"/>
      <top style="hair"/>
      <bottom style="medium"/>
    </border>
    <border>
      <left style="hair"/>
      <right style="hair"/>
      <top style="hair"/>
      <bottom style="medium"/>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medium"/>
    </border>
    <border>
      <left>
        <color indexed="63"/>
      </left>
      <right>
        <color indexed="63"/>
      </right>
      <top style="thin"/>
      <bottom style="thin"/>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medium"/>
      <bottom>
        <color indexed="63"/>
      </bottom>
    </border>
    <border>
      <left style="medium"/>
      <right style="thin"/>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style="thin"/>
      <right style="medium"/>
      <top style="thin"/>
      <bottom style="thin"/>
    </border>
    <border>
      <left style="dashed"/>
      <right style="dashed"/>
      <top style="thin"/>
      <bottom>
        <color indexed="63"/>
      </bottom>
    </border>
    <border>
      <left>
        <color indexed="63"/>
      </left>
      <right style="medium"/>
      <top style="thin"/>
      <bottom style="thin"/>
    </border>
    <border>
      <left>
        <color indexed="63"/>
      </left>
      <right style="thin"/>
      <top style="thin"/>
      <bottom style="medium"/>
    </border>
    <border>
      <left>
        <color indexed="63"/>
      </left>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hair"/>
      <top style="medium"/>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color indexed="63"/>
      </left>
      <right>
        <color indexed="63"/>
      </right>
      <top style="hair"/>
      <bottom style="medium"/>
    </border>
    <border>
      <left>
        <color indexed="63"/>
      </left>
      <right>
        <color indexed="63"/>
      </right>
      <top style="medium"/>
      <bottom style="hair"/>
    </border>
    <border>
      <left>
        <color indexed="63"/>
      </left>
      <right>
        <color indexed="63"/>
      </right>
      <top style="hair"/>
      <bottom style="hair"/>
    </border>
    <border>
      <left style="thin"/>
      <right style="medium"/>
      <top style="thin"/>
      <bottom>
        <color indexed="63"/>
      </bottom>
    </border>
    <border>
      <left style="thin"/>
      <right style="medium"/>
      <top style="medium"/>
      <bottom>
        <color indexed="63"/>
      </bottom>
    </border>
    <border>
      <left style="thin"/>
      <right style="medium"/>
      <top>
        <color indexed="63"/>
      </top>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style="dashed"/>
      <bottom style="thin"/>
    </border>
    <border>
      <left>
        <color indexed="63"/>
      </left>
      <right>
        <color indexed="63"/>
      </right>
      <top style="dashed"/>
      <bottom style="thin"/>
    </border>
    <border>
      <left>
        <color indexed="63"/>
      </left>
      <right style="dashed"/>
      <top style="dashed"/>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color indexed="63"/>
      </top>
      <bottom style="thin"/>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color indexed="63"/>
      </left>
      <right style="dashed"/>
      <top style="dashed"/>
      <bottom style="medium"/>
    </border>
    <border>
      <left style="dashed"/>
      <right>
        <color indexed="63"/>
      </right>
      <top style="medium"/>
      <bottom style="dashed"/>
    </border>
    <border>
      <left>
        <color indexed="63"/>
      </left>
      <right>
        <color indexed="63"/>
      </right>
      <top style="medium"/>
      <bottom style="dashed"/>
    </border>
    <border>
      <left>
        <color indexed="63"/>
      </left>
      <right style="dashed"/>
      <top style="medium"/>
      <bottom style="dashed"/>
    </border>
    <border>
      <left style="dashed"/>
      <right style="dashed"/>
      <top>
        <color indexed="63"/>
      </top>
      <bottom>
        <color indexed="63"/>
      </bottom>
    </border>
    <border>
      <left style="dashed"/>
      <right style="dashed"/>
      <top>
        <color indexed="63"/>
      </top>
      <bottom style="medium"/>
    </border>
    <border>
      <left style="medium"/>
      <right style="dashed"/>
      <top style="medium"/>
      <bottom>
        <color indexed="63"/>
      </bottom>
    </border>
    <border>
      <left style="medium"/>
      <right style="dashed"/>
      <top>
        <color indexed="63"/>
      </top>
      <bottom>
        <color indexed="63"/>
      </bottom>
    </border>
    <border>
      <left style="dashed"/>
      <right>
        <color indexed="63"/>
      </right>
      <top style="thin"/>
      <bottom style="dashed"/>
    </border>
    <border>
      <left>
        <color indexed="63"/>
      </left>
      <right>
        <color indexed="63"/>
      </right>
      <top style="thin"/>
      <bottom style="dashed"/>
    </border>
    <border>
      <left>
        <color indexed="63"/>
      </left>
      <right style="dashed"/>
      <top style="thin"/>
      <bottom style="dashed"/>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dashed"/>
      <right style="dashed"/>
      <top>
        <color indexed="63"/>
      </top>
      <bottom style="thin"/>
    </border>
    <border>
      <left>
        <color indexed="63"/>
      </left>
      <right style="dashed"/>
      <top style="medium"/>
      <bottom>
        <color indexed="63"/>
      </bottom>
    </border>
    <border>
      <left>
        <color indexed="63"/>
      </left>
      <right style="dashed"/>
      <top style="thin"/>
      <bottom style="medium"/>
    </border>
    <border>
      <left style="hair"/>
      <right>
        <color indexed="63"/>
      </right>
      <top style="medium"/>
      <bottom style="medium"/>
    </border>
    <border>
      <left>
        <color indexed="63"/>
      </left>
      <right style="hair"/>
      <top style="thin"/>
      <bottom style="medium"/>
    </border>
    <border>
      <left style="hair"/>
      <right>
        <color indexed="63"/>
      </right>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dashed"/>
      <right>
        <color indexed="63"/>
      </right>
      <top style="thin"/>
      <bottom style="mediu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672">
    <xf numFmtId="0" fontId="0" fillId="0" borderId="0" xfId="0" applyAlignment="1">
      <alignment/>
    </xf>
    <xf numFmtId="0" fontId="21" fillId="2" borderId="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wrapText="1"/>
      <protection locked="0"/>
    </xf>
    <xf numFmtId="0" fontId="0" fillId="4" borderId="0" xfId="0" applyFill="1" applyAlignment="1" applyProtection="1">
      <alignment/>
      <protection hidden="1"/>
    </xf>
    <xf numFmtId="0" fontId="0" fillId="5" borderId="0" xfId="0" applyFill="1" applyAlignment="1" applyProtection="1">
      <alignment/>
      <protection hidden="1"/>
    </xf>
    <xf numFmtId="0" fontId="13" fillId="4" borderId="0" xfId="0" applyFont="1" applyFill="1" applyAlignment="1" applyProtection="1" quotePrefix="1">
      <alignment horizontal="left"/>
      <protection hidden="1"/>
    </xf>
    <xf numFmtId="0" fontId="2" fillId="4" borderId="0" xfId="0" applyFont="1" applyFill="1" applyAlignment="1" applyProtection="1" quotePrefix="1">
      <alignment horizontal="left"/>
      <protection hidden="1"/>
    </xf>
    <xf numFmtId="0" fontId="0" fillId="4" borderId="0" xfId="0" applyFont="1" applyFill="1" applyAlignment="1" applyProtection="1" quotePrefix="1">
      <alignment horizontal="left"/>
      <protection hidden="1"/>
    </xf>
    <xf numFmtId="0" fontId="0" fillId="4" borderId="0" xfId="0" applyFont="1" applyFill="1" applyAlignment="1" applyProtection="1">
      <alignment/>
      <protection hidden="1"/>
    </xf>
    <xf numFmtId="0" fontId="0" fillId="5" borderId="0" xfId="0" applyFont="1" applyFill="1" applyAlignment="1" applyProtection="1">
      <alignment/>
      <protection hidden="1"/>
    </xf>
    <xf numFmtId="0" fontId="0" fillId="4" borderId="0" xfId="0" applyFill="1" applyAlignment="1" applyProtection="1" quotePrefix="1">
      <alignment horizontal="left"/>
      <protection hidden="1"/>
    </xf>
    <xf numFmtId="0" fontId="0" fillId="4" borderId="0" xfId="0" applyFont="1" applyFill="1" applyAlignment="1" applyProtection="1">
      <alignment horizontal="left"/>
      <protection hidden="1"/>
    </xf>
    <xf numFmtId="0" fontId="0" fillId="4" borderId="0" xfId="0" applyFill="1" applyBorder="1" applyAlignment="1" applyProtection="1">
      <alignment/>
      <protection hidden="1"/>
    </xf>
    <xf numFmtId="0" fontId="0" fillId="4" borderId="0" xfId="0" applyFill="1" applyAlignment="1" applyProtection="1">
      <alignment vertical="top"/>
      <protection hidden="1"/>
    </xf>
    <xf numFmtId="38" fontId="0" fillId="4" borderId="12" xfId="17" applyFont="1" applyFill="1" applyBorder="1" applyAlignment="1" applyProtection="1">
      <alignment/>
      <protection hidden="1"/>
    </xf>
    <xf numFmtId="0" fontId="0" fillId="4" borderId="0" xfId="0" applyFont="1" applyFill="1" applyBorder="1" applyAlignment="1" applyProtection="1">
      <alignment/>
      <protection hidden="1"/>
    </xf>
    <xf numFmtId="0" fontId="0" fillId="4" borderId="0" xfId="0" applyFont="1" applyFill="1" applyBorder="1" applyAlignment="1" applyProtection="1" quotePrefix="1">
      <alignment horizontal="left"/>
      <protection hidden="1"/>
    </xf>
    <xf numFmtId="0" fontId="0" fillId="4" borderId="0" xfId="0" applyFont="1" applyFill="1" applyBorder="1" applyAlignment="1" applyProtection="1">
      <alignment horizontal="left"/>
      <protection hidden="1"/>
    </xf>
    <xf numFmtId="0" fontId="0" fillId="4" borderId="13" xfId="0" applyFont="1" applyFill="1" applyBorder="1" applyAlignment="1" applyProtection="1">
      <alignment horizontal="left"/>
      <protection hidden="1"/>
    </xf>
    <xf numFmtId="0" fontId="0" fillId="4" borderId="13" xfId="0" applyFont="1" applyFill="1" applyBorder="1" applyAlignment="1" applyProtection="1">
      <alignment/>
      <protection hidden="1"/>
    </xf>
    <xf numFmtId="38" fontId="0" fillId="4" borderId="12" xfId="0" applyNumberFormat="1" applyFont="1" applyFill="1" applyBorder="1" applyAlignment="1" applyProtection="1">
      <alignment/>
      <protection hidden="1"/>
    </xf>
    <xf numFmtId="38" fontId="0" fillId="4" borderId="0" xfId="17" applyFont="1" applyFill="1" applyBorder="1" applyAlignment="1" applyProtection="1">
      <alignment/>
      <protection hidden="1"/>
    </xf>
    <xf numFmtId="38" fontId="0" fillId="4" borderId="0" xfId="17" applyFont="1" applyFill="1" applyBorder="1" applyAlignment="1" applyProtection="1">
      <alignment/>
      <protection hidden="1"/>
    </xf>
    <xf numFmtId="9" fontId="0" fillId="4" borderId="12" xfId="15"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204" fontId="0" fillId="4" borderId="12" xfId="17" applyNumberFormat="1" applyFont="1" applyFill="1" applyBorder="1" applyAlignment="1" applyProtection="1">
      <alignment/>
      <protection hidden="1"/>
    </xf>
    <xf numFmtId="178" fontId="0" fillId="4" borderId="13" xfId="0" applyNumberFormat="1" applyFont="1" applyFill="1" applyBorder="1" applyAlignment="1" applyProtection="1">
      <alignment/>
      <protection hidden="1"/>
    </xf>
    <xf numFmtId="178" fontId="0" fillId="4" borderId="0" xfId="0" applyNumberFormat="1" applyFont="1" applyFill="1" applyAlignment="1" applyProtection="1">
      <alignment/>
      <protection hidden="1"/>
    </xf>
    <xf numFmtId="178" fontId="0" fillId="4" borderId="12" xfId="17" applyNumberFormat="1" applyFont="1" applyFill="1" applyBorder="1" applyAlignment="1" applyProtection="1">
      <alignment/>
      <protection hidden="1"/>
    </xf>
    <xf numFmtId="0" fontId="0" fillId="4" borderId="14" xfId="0" applyFont="1" applyFill="1" applyBorder="1" applyAlignment="1" applyProtection="1">
      <alignment/>
      <protection hidden="1"/>
    </xf>
    <xf numFmtId="38" fontId="0" fillId="4" borderId="0" xfId="0" applyNumberFormat="1" applyFont="1" applyFill="1" applyBorder="1" applyAlignment="1" applyProtection="1">
      <alignment/>
      <protection hidden="1"/>
    </xf>
    <xf numFmtId="0" fontId="0" fillId="4" borderId="0" xfId="0" applyFont="1" applyFill="1" applyAlignment="1" applyProtection="1">
      <alignment/>
      <protection hidden="1"/>
    </xf>
    <xf numFmtId="38" fontId="0" fillId="4" borderId="12" xfId="17" applyNumberFormat="1" applyFont="1" applyFill="1" applyBorder="1" applyAlignment="1" applyProtection="1">
      <alignment/>
      <protection hidden="1"/>
    </xf>
    <xf numFmtId="178" fontId="0" fillId="4" borderId="12" xfId="0" applyNumberFormat="1" applyFont="1" applyFill="1" applyBorder="1" applyAlignment="1" applyProtection="1">
      <alignment/>
      <protection hidden="1"/>
    </xf>
    <xf numFmtId="0" fontId="0" fillId="4" borderId="15" xfId="0" applyFont="1" applyFill="1" applyBorder="1" applyAlignment="1" applyProtection="1">
      <alignment horizontal="left"/>
      <protection hidden="1"/>
    </xf>
    <xf numFmtId="40" fontId="0" fillId="4" borderId="12" xfId="0" applyNumberFormat="1"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38" fontId="0" fillId="4" borderId="0" xfId="17" applyFont="1" applyFill="1" applyBorder="1" applyAlignment="1" applyProtection="1">
      <alignment/>
      <protection hidden="1"/>
    </xf>
    <xf numFmtId="0" fontId="0" fillId="4" borderId="0" xfId="0" applyFill="1" applyAlignment="1" applyProtection="1">
      <alignment horizontal="left"/>
      <protection hidden="1"/>
    </xf>
    <xf numFmtId="0" fontId="0" fillId="0" borderId="0" xfId="0" applyAlignment="1" applyProtection="1">
      <alignment/>
      <protection hidden="1"/>
    </xf>
    <xf numFmtId="0" fontId="0" fillId="4" borderId="0" xfId="0" applyFont="1" applyFill="1" applyBorder="1" applyAlignment="1" applyProtection="1">
      <alignment shrinkToFit="1"/>
      <protection hidden="1"/>
    </xf>
    <xf numFmtId="0" fontId="0" fillId="4" borderId="0" xfId="0" applyFont="1" applyFill="1" applyBorder="1" applyAlignment="1" applyProtection="1">
      <alignment/>
      <protection hidden="1"/>
    </xf>
    <xf numFmtId="202" fontId="0" fillId="4" borderId="12" xfId="0" applyNumberFormat="1" applyFont="1" applyFill="1" applyBorder="1" applyAlignment="1" applyProtection="1">
      <alignment/>
      <protection hidden="1"/>
    </xf>
    <xf numFmtId="0" fontId="0" fillId="4" borderId="0" xfId="0" applyFill="1" applyAlignment="1" applyProtection="1" quotePrefix="1">
      <alignment horizontal="left" vertical="top"/>
      <protection hidden="1"/>
    </xf>
    <xf numFmtId="40" fontId="0" fillId="4" borderId="12" xfId="17" applyNumberFormat="1" applyFont="1" applyFill="1" applyBorder="1" applyAlignment="1" applyProtection="1">
      <alignment/>
      <protection hidden="1"/>
    </xf>
    <xf numFmtId="9" fontId="0" fillId="4" borderId="12" xfId="15" applyNumberFormat="1" applyFont="1" applyFill="1" applyBorder="1" applyAlignment="1" applyProtection="1">
      <alignment/>
      <protection hidden="1"/>
    </xf>
    <xf numFmtId="201" fontId="0" fillId="4" borderId="12" xfId="0" applyNumberFormat="1"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horizontal="center"/>
      <protection hidden="1"/>
    </xf>
    <xf numFmtId="178" fontId="0" fillId="4" borderId="0" xfId="17" applyNumberFormat="1" applyFont="1" applyFill="1" applyBorder="1" applyAlignment="1" applyProtection="1">
      <alignment/>
      <protection hidden="1"/>
    </xf>
    <xf numFmtId="0" fontId="0" fillId="4" borderId="0"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38" fontId="0" fillId="4" borderId="12" xfId="17" applyNumberFormat="1" applyFont="1" applyFill="1" applyBorder="1" applyAlignment="1" applyProtection="1">
      <alignment horizontal="center"/>
      <protection hidden="1"/>
    </xf>
    <xf numFmtId="0" fontId="21" fillId="2" borderId="9"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0" fillId="4" borderId="0" xfId="0" applyFill="1" applyAlignment="1" applyProtection="1">
      <alignment vertical="distributed"/>
      <protection hidden="1"/>
    </xf>
    <xf numFmtId="0" fontId="22" fillId="6" borderId="0" xfId="0" applyFont="1" applyFill="1" applyBorder="1" applyAlignment="1" applyProtection="1">
      <alignment horizontal="center" vertical="center" wrapText="1"/>
      <protection locked="0"/>
    </xf>
    <xf numFmtId="0" fontId="0" fillId="6" borderId="0" xfId="0" applyFill="1" applyAlignment="1" applyProtection="1">
      <alignment/>
      <protection/>
    </xf>
    <xf numFmtId="0" fontId="18" fillId="6" borderId="0" xfId="0" applyFont="1" applyFill="1" applyAlignment="1" applyProtection="1">
      <alignment vertical="top"/>
      <protection/>
    </xf>
    <xf numFmtId="0" fontId="0" fillId="6" borderId="0" xfId="0" applyFill="1" applyAlignment="1" applyProtection="1">
      <alignment vertical="top" wrapText="1"/>
      <protection/>
    </xf>
    <xf numFmtId="205" fontId="19" fillId="6" borderId="0" xfId="0" applyNumberFormat="1" applyFont="1" applyFill="1" applyAlignment="1" applyProtection="1">
      <alignment/>
      <protection/>
    </xf>
    <xf numFmtId="200" fontId="0" fillId="6" borderId="0" xfId="0" applyNumberFormat="1" applyFill="1" applyBorder="1" applyAlignment="1" applyProtection="1">
      <alignment vertical="center"/>
      <protection/>
    </xf>
    <xf numFmtId="200" fontId="0" fillId="6" borderId="0" xfId="0" applyNumberFormat="1" applyFill="1" applyBorder="1" applyAlignment="1" applyProtection="1">
      <alignment vertical="center" wrapText="1"/>
      <protection/>
    </xf>
    <xf numFmtId="0" fontId="0" fillId="0" borderId="0" xfId="0" applyAlignment="1" applyProtection="1">
      <alignment/>
      <protection/>
    </xf>
    <xf numFmtId="205" fontId="0" fillId="0" borderId="0" xfId="0" applyNumberFormat="1" applyAlignment="1">
      <alignment/>
    </xf>
    <xf numFmtId="200" fontId="0" fillId="6" borderId="0" xfId="0" applyNumberFormat="1" applyFill="1" applyAlignment="1" applyProtection="1">
      <alignment vertical="center"/>
      <protection/>
    </xf>
    <xf numFmtId="200" fontId="0" fillId="6" borderId="0" xfId="0" applyNumberFormat="1" applyFill="1" applyAlignment="1" applyProtection="1">
      <alignment vertical="center" wrapText="1"/>
      <protection/>
    </xf>
    <xf numFmtId="0" fontId="0" fillId="6" borderId="0" xfId="0" applyFill="1" applyAlignment="1" applyProtection="1">
      <alignment vertical="top"/>
      <protection/>
    </xf>
    <xf numFmtId="0" fontId="0" fillId="0" borderId="0" xfId="0" applyAlignment="1" applyProtection="1">
      <alignment vertical="top"/>
      <protection/>
    </xf>
    <xf numFmtId="0" fontId="0" fillId="5" borderId="11" xfId="0" applyFill="1" applyBorder="1" applyAlignment="1" applyProtection="1">
      <alignment horizontal="center" vertical="center"/>
      <protection/>
    </xf>
    <xf numFmtId="0" fontId="0" fillId="5" borderId="16" xfId="0" applyFill="1" applyBorder="1" applyAlignment="1" applyProtection="1">
      <alignment horizontal="center" vertical="center"/>
      <protection/>
    </xf>
    <xf numFmtId="200" fontId="0" fillId="5" borderId="17" xfId="0" applyNumberFormat="1" applyFill="1" applyBorder="1" applyAlignment="1" applyProtection="1">
      <alignment horizontal="center" vertical="center"/>
      <protection/>
    </xf>
    <xf numFmtId="0" fontId="0" fillId="6" borderId="0" xfId="0" applyFill="1" applyAlignment="1" applyProtection="1">
      <alignment horizontal="center" vertical="top" textRotation="255"/>
      <protection/>
    </xf>
    <xf numFmtId="202" fontId="0" fillId="6" borderId="0" xfId="0" applyNumberFormat="1" applyFill="1" applyAlignment="1" applyProtection="1">
      <alignment vertical="top"/>
      <protection/>
    </xf>
    <xf numFmtId="200" fontId="0" fillId="6" borderId="0" xfId="0" applyNumberFormat="1" applyFill="1" applyAlignment="1" applyProtection="1">
      <alignment vertical="top"/>
      <protection/>
    </xf>
    <xf numFmtId="0" fontId="0" fillId="6" borderId="0" xfId="0" applyFill="1" applyBorder="1" applyAlignment="1" applyProtection="1">
      <alignment/>
      <protection/>
    </xf>
    <xf numFmtId="0" fontId="0" fillId="5" borderId="18" xfId="0" applyFill="1" applyBorder="1" applyAlignment="1" applyProtection="1" quotePrefix="1">
      <alignment horizontal="center" vertical="center" wrapText="1"/>
      <protection/>
    </xf>
    <xf numFmtId="202" fontId="0" fillId="5" borderId="19" xfId="0" applyNumberFormat="1" applyFill="1" applyBorder="1" applyAlignment="1" applyProtection="1" quotePrefix="1">
      <alignment horizontal="center" vertical="center" wrapText="1"/>
      <protection/>
    </xf>
    <xf numFmtId="200" fontId="0" fillId="5" borderId="19" xfId="0" applyNumberFormat="1" applyFill="1" applyBorder="1" applyAlignment="1" applyProtection="1" quotePrefix="1">
      <alignment horizontal="center" vertical="center" wrapText="1"/>
      <protection/>
    </xf>
    <xf numFmtId="0" fontId="0" fillId="0" borderId="0" xfId="0" applyBorder="1" applyAlignment="1" applyProtection="1">
      <alignment/>
      <protection/>
    </xf>
    <xf numFmtId="0" fontId="0" fillId="6" borderId="20" xfId="0" applyFill="1" applyBorder="1" applyAlignment="1" applyProtection="1">
      <alignment vertical="center"/>
      <protection/>
    </xf>
    <xf numFmtId="0" fontId="0" fillId="6" borderId="21" xfId="0" applyNumberFormat="1" applyFill="1" applyBorder="1" applyAlignment="1" applyProtection="1">
      <alignment horizontal="left" vertical="center" wrapText="1"/>
      <protection locked="0"/>
    </xf>
    <xf numFmtId="202" fontId="0" fillId="6" borderId="22" xfId="0" applyNumberFormat="1" applyFill="1" applyBorder="1" applyAlignment="1" applyProtection="1">
      <alignment horizontal="right" vertical="center"/>
      <protection/>
    </xf>
    <xf numFmtId="201" fontId="2" fillId="6" borderId="22" xfId="0" applyNumberFormat="1" applyFont="1" applyFill="1" applyBorder="1" applyAlignment="1" applyProtection="1">
      <alignment horizontal="right" vertical="center"/>
      <protection/>
    </xf>
    <xf numFmtId="0" fontId="0" fillId="6" borderId="23" xfId="0" applyFill="1" applyBorder="1" applyAlignment="1" applyProtection="1">
      <alignment vertical="center"/>
      <protection/>
    </xf>
    <xf numFmtId="49" fontId="0" fillId="6" borderId="24" xfId="0" applyNumberFormat="1" applyFill="1" applyBorder="1" applyAlignment="1" applyProtection="1">
      <alignment horizontal="left" vertical="center" wrapText="1"/>
      <protection locked="0"/>
    </xf>
    <xf numFmtId="202" fontId="0" fillId="6" borderId="25" xfId="0" applyNumberFormat="1" applyFill="1" applyBorder="1" applyAlignment="1" applyProtection="1">
      <alignment horizontal="right" vertical="center"/>
      <protection/>
    </xf>
    <xf numFmtId="201" fontId="2" fillId="6" borderId="25" xfId="0" applyNumberFormat="1" applyFont="1" applyFill="1" applyBorder="1" applyAlignment="1" applyProtection="1">
      <alignment horizontal="right" vertical="center"/>
      <protection/>
    </xf>
    <xf numFmtId="0" fontId="0" fillId="6" borderId="23" xfId="0" applyFill="1" applyBorder="1" applyAlignment="1" applyProtection="1" quotePrefix="1">
      <alignment vertical="center" wrapText="1"/>
      <protection/>
    </xf>
    <xf numFmtId="202" fontId="0" fillId="6" borderId="26" xfId="0" applyNumberFormat="1" applyFill="1" applyBorder="1" applyAlignment="1" applyProtection="1">
      <alignment horizontal="right" vertical="center"/>
      <protection/>
    </xf>
    <xf numFmtId="201" fontId="2" fillId="6" borderId="26" xfId="0" applyNumberFormat="1" applyFont="1" applyFill="1" applyBorder="1" applyAlignment="1" applyProtection="1">
      <alignment horizontal="right" vertical="center"/>
      <protection/>
    </xf>
    <xf numFmtId="0" fontId="0" fillId="6" borderId="27" xfId="0" applyNumberFormat="1" applyFont="1" applyFill="1" applyBorder="1" applyAlignment="1" applyProtection="1">
      <alignment horizontal="center" vertical="center" wrapText="1"/>
      <protection/>
    </xf>
    <xf numFmtId="49" fontId="0" fillId="6" borderId="28" xfId="0" applyNumberFormat="1" applyFill="1" applyBorder="1" applyAlignment="1" applyProtection="1">
      <alignment horizontal="left" vertical="center" wrapText="1"/>
      <protection locked="0"/>
    </xf>
    <xf numFmtId="0" fontId="0" fillId="6" borderId="27" xfId="0" applyFill="1" applyBorder="1" applyAlignment="1" applyProtection="1">
      <alignment horizontal="center" vertical="center" wrapText="1"/>
      <protection/>
    </xf>
    <xf numFmtId="0" fontId="0" fillId="6" borderId="29" xfId="0" applyFill="1" applyBorder="1" applyAlignment="1" applyProtection="1">
      <alignment horizontal="center" vertical="center" shrinkToFit="1"/>
      <protection/>
    </xf>
    <xf numFmtId="0" fontId="0" fillId="6" borderId="30" xfId="0" applyFill="1" applyBorder="1" applyAlignment="1" applyProtection="1">
      <alignment horizontal="centerContinuous" vertical="center" shrinkToFit="1"/>
      <protection/>
    </xf>
    <xf numFmtId="0" fontId="0" fillId="6" borderId="31" xfId="0" applyFill="1" applyBorder="1" applyAlignment="1" applyProtection="1">
      <alignment horizontal="centerContinuous" vertical="center" shrinkToFit="1"/>
      <protection/>
    </xf>
    <xf numFmtId="202" fontId="0" fillId="6" borderId="32" xfId="0" applyNumberFormat="1" applyFill="1" applyBorder="1" applyAlignment="1" applyProtection="1">
      <alignment horizontal="center" vertical="center" shrinkToFit="1"/>
      <protection/>
    </xf>
    <xf numFmtId="0" fontId="0" fillId="6" borderId="20" xfId="0" applyFill="1" applyBorder="1" applyAlignment="1" applyProtection="1">
      <alignment horizontal="left" vertical="center" wrapText="1"/>
      <protection/>
    </xf>
    <xf numFmtId="9" fontId="23" fillId="6" borderId="33" xfId="0" applyNumberFormat="1" applyFont="1" applyFill="1" applyBorder="1" applyAlignment="1" applyProtection="1">
      <alignment horizontal="right" vertical="center"/>
      <protection/>
    </xf>
    <xf numFmtId="9" fontId="23" fillId="6" borderId="34" xfId="0" applyNumberFormat="1" applyFont="1" applyFill="1" applyBorder="1" applyAlignment="1" applyProtection="1">
      <alignment horizontal="right" vertical="center"/>
      <protection/>
    </xf>
    <xf numFmtId="9" fontId="23" fillId="6" borderId="35" xfId="0" applyNumberFormat="1" applyFont="1" applyFill="1" applyBorder="1" applyAlignment="1" applyProtection="1">
      <alignment horizontal="right" vertical="center"/>
      <protection/>
    </xf>
    <xf numFmtId="202" fontId="0" fillId="6" borderId="36" xfId="0" applyNumberFormat="1" applyFill="1" applyBorder="1" applyAlignment="1" applyProtection="1">
      <alignment horizontal="right" vertical="center"/>
      <protection/>
    </xf>
    <xf numFmtId="201" fontId="2" fillId="6" borderId="36"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protection/>
    </xf>
    <xf numFmtId="9" fontId="23" fillId="6" borderId="38" xfId="0" applyNumberFormat="1" applyFont="1" applyFill="1" applyBorder="1" applyAlignment="1" applyProtection="1">
      <alignment horizontal="right" vertical="center"/>
      <protection/>
    </xf>
    <xf numFmtId="9" fontId="23" fillId="6" borderId="39" xfId="0" applyNumberFormat="1" applyFont="1" applyFill="1" applyBorder="1" applyAlignment="1" applyProtection="1">
      <alignment horizontal="right" vertical="center"/>
      <protection/>
    </xf>
    <xf numFmtId="9" fontId="23" fillId="6" borderId="40"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wrapText="1"/>
      <protection/>
    </xf>
    <xf numFmtId="0" fontId="0" fillId="6" borderId="41" xfId="0" applyFill="1" applyBorder="1" applyAlignment="1" applyProtection="1">
      <alignment horizontal="left" vertical="center" wrapText="1"/>
      <protection/>
    </xf>
    <xf numFmtId="9" fontId="23" fillId="6" borderId="42" xfId="0" applyNumberFormat="1" applyFont="1" applyFill="1" applyBorder="1" applyAlignment="1" applyProtection="1">
      <alignment horizontal="right" vertical="center"/>
      <protection/>
    </xf>
    <xf numFmtId="9" fontId="23" fillId="6" borderId="43" xfId="0" applyNumberFormat="1" applyFont="1" applyFill="1" applyBorder="1" applyAlignment="1" applyProtection="1">
      <alignment horizontal="right" vertical="center"/>
      <protection/>
    </xf>
    <xf numFmtId="9" fontId="23" fillId="6" borderId="44" xfId="0" applyNumberFormat="1" applyFont="1" applyFill="1" applyBorder="1" applyAlignment="1" applyProtection="1">
      <alignment horizontal="right" vertical="center"/>
      <protection/>
    </xf>
    <xf numFmtId="0" fontId="0" fillId="6" borderId="45" xfId="0" applyFill="1" applyBorder="1" applyAlignment="1" applyProtection="1">
      <alignment horizontal="left" vertical="center"/>
      <protection/>
    </xf>
    <xf numFmtId="200" fontId="0" fillId="6" borderId="46" xfId="0" applyNumberFormat="1" applyFill="1" applyBorder="1" applyAlignment="1" applyProtection="1">
      <alignment horizontal="left" vertical="center"/>
      <protection/>
    </xf>
    <xf numFmtId="200" fontId="0" fillId="6" borderId="46" xfId="0" applyNumberFormat="1" applyFill="1" applyBorder="1" applyAlignment="1" applyProtection="1">
      <alignment horizontal="right" vertical="center"/>
      <protection/>
    </xf>
    <xf numFmtId="0" fontId="0" fillId="6" borderId="15" xfId="0" applyFill="1" applyBorder="1" applyAlignment="1" applyProtection="1">
      <alignment horizontal="left" vertical="center"/>
      <protection/>
    </xf>
    <xf numFmtId="200" fontId="0" fillId="6" borderId="0" xfId="0" applyNumberFormat="1" applyFill="1" applyBorder="1" applyAlignment="1" applyProtection="1">
      <alignment horizontal="left" vertical="center"/>
      <protection/>
    </xf>
    <xf numFmtId="200" fontId="0" fillId="6" borderId="0" xfId="0" applyNumberFormat="1" applyFill="1" applyBorder="1" applyAlignment="1" applyProtection="1">
      <alignment horizontal="right" vertical="center"/>
      <protection/>
    </xf>
    <xf numFmtId="200" fontId="0" fillId="6" borderId="0" xfId="0" applyNumberFormat="1" applyFill="1" applyBorder="1" applyAlignment="1" applyProtection="1">
      <alignment horizontal="right" vertical="center"/>
      <protection locked="0"/>
    </xf>
    <xf numFmtId="200" fontId="0" fillId="6" borderId="47" xfId="0" applyNumberFormat="1" applyFill="1" applyBorder="1" applyAlignment="1" applyProtection="1">
      <alignment horizontal="right" vertical="center"/>
      <protection locked="0"/>
    </xf>
    <xf numFmtId="0" fontId="0" fillId="6" borderId="15" xfId="0" applyFill="1" applyBorder="1" applyAlignment="1" applyProtection="1">
      <alignment vertical="center"/>
      <protection/>
    </xf>
    <xf numFmtId="0" fontId="4" fillId="6" borderId="0" xfId="0" applyFont="1" applyFill="1" applyBorder="1" applyAlignment="1" applyProtection="1" quotePrefix="1">
      <alignment horizontal="right" vertical="center" wrapText="1"/>
      <protection/>
    </xf>
    <xf numFmtId="0" fontId="24" fillId="6" borderId="0" xfId="0" applyFont="1" applyFill="1" applyBorder="1" applyAlignment="1" applyProtection="1" quotePrefix="1">
      <alignment horizontal="left" vertical="center" wrapText="1"/>
      <protection locked="0"/>
    </xf>
    <xf numFmtId="0" fontId="0" fillId="6" borderId="45" xfId="0" applyFill="1" applyBorder="1" applyAlignment="1" applyProtection="1">
      <alignment/>
      <protection/>
    </xf>
    <xf numFmtId="0" fontId="4" fillId="6" borderId="46" xfId="0" applyFont="1" applyFill="1" applyBorder="1" applyAlignment="1" applyProtection="1" quotePrefix="1">
      <alignment horizontal="right" vertical="center" wrapText="1"/>
      <protection/>
    </xf>
    <xf numFmtId="0" fontId="24" fillId="6" borderId="46" xfId="0" applyFont="1" applyFill="1" applyBorder="1" applyAlignment="1" applyProtection="1">
      <alignment horizontal="left" vertical="center" wrapText="1"/>
      <protection locked="0"/>
    </xf>
    <xf numFmtId="0" fontId="0" fillId="6" borderId="15" xfId="0" applyFill="1" applyBorder="1" applyAlignment="1" applyProtection="1" quotePrefix="1">
      <alignment vertical="center"/>
      <protection/>
    </xf>
    <xf numFmtId="0" fontId="0" fillId="6" borderId="15" xfId="0" applyFill="1" applyBorder="1" applyAlignment="1" applyProtection="1">
      <alignment vertical="top" wrapText="1"/>
      <protection/>
    </xf>
    <xf numFmtId="0" fontId="0" fillId="6" borderId="0" xfId="0" applyFill="1" applyBorder="1" applyAlignment="1" applyProtection="1">
      <alignment vertical="top" wrapText="1"/>
      <protection/>
    </xf>
    <xf numFmtId="0" fontId="0" fillId="6" borderId="47" xfId="0" applyFill="1" applyBorder="1" applyAlignment="1" applyProtection="1">
      <alignment/>
      <protection/>
    </xf>
    <xf numFmtId="202" fontId="0" fillId="6" borderId="15" xfId="0" applyNumberFormat="1" applyFill="1" applyBorder="1" applyAlignment="1" applyProtection="1">
      <alignment horizontal="right" vertical="center"/>
      <protection/>
    </xf>
    <xf numFmtId="0" fontId="0" fillId="6" borderId="15" xfId="0" applyFill="1" applyBorder="1" applyAlignment="1" applyProtection="1">
      <alignment horizontal="centerContinuous" vertical="top" wrapText="1"/>
      <protection/>
    </xf>
    <xf numFmtId="0" fontId="0" fillId="6" borderId="27" xfId="0" applyFill="1" applyBorder="1" applyAlignment="1" applyProtection="1" quotePrefix="1">
      <alignment horizontal="centerContinuous" vertical="top"/>
      <protection/>
    </xf>
    <xf numFmtId="209" fontId="20" fillId="0" borderId="18" xfId="0" applyNumberFormat="1" applyFont="1" applyFill="1" applyBorder="1" applyAlignment="1" applyProtection="1">
      <alignment horizontal="center" vertical="center"/>
      <protection/>
    </xf>
    <xf numFmtId="209" fontId="20" fillId="0" borderId="48" xfId="0" applyNumberFormat="1" applyFont="1" applyFill="1" applyBorder="1" applyAlignment="1" applyProtection="1">
      <alignment horizontal="center" vertical="center"/>
      <protection/>
    </xf>
    <xf numFmtId="0" fontId="0" fillId="0" borderId="48" xfId="0" applyFill="1" applyBorder="1" applyAlignment="1">
      <alignment horizontal="center" vertical="center"/>
    </xf>
    <xf numFmtId="0" fontId="0" fillId="0" borderId="49" xfId="0" applyFill="1" applyBorder="1" applyAlignment="1">
      <alignment horizontal="center" vertical="center"/>
    </xf>
    <xf numFmtId="201" fontId="2" fillId="5" borderId="50" xfId="0" applyNumberFormat="1" applyFont="1" applyFill="1" applyBorder="1" applyAlignment="1" applyProtection="1">
      <alignment horizontal="center" vertical="center" wrapText="1"/>
      <protection/>
    </xf>
    <xf numFmtId="201" fontId="2" fillId="5" borderId="51" xfId="0" applyNumberFormat="1" applyFont="1" applyFill="1" applyBorder="1" applyAlignment="1" applyProtection="1">
      <alignment horizontal="center" vertical="center" wrapText="1"/>
      <protection/>
    </xf>
    <xf numFmtId="0" fontId="25" fillId="0" borderId="0" xfId="0" applyFont="1" applyAlignment="1" applyProtection="1">
      <alignment/>
      <protection/>
    </xf>
    <xf numFmtId="0" fontId="14" fillId="6" borderId="13" xfId="0" applyFont="1" applyFill="1" applyBorder="1" applyAlignment="1" applyProtection="1">
      <alignment horizontal="left" vertical="center"/>
      <protection/>
    </xf>
    <xf numFmtId="0" fontId="14" fillId="6" borderId="0" xfId="0" applyFont="1" applyFill="1" applyBorder="1" applyAlignment="1" applyProtection="1">
      <alignment horizontal="left" vertical="center"/>
      <protection/>
    </xf>
    <xf numFmtId="0" fontId="0" fillId="5" borderId="11" xfId="0" applyFill="1" applyBorder="1" applyAlignment="1" applyProtection="1">
      <alignment horizontal="left" vertical="center" wrapText="1"/>
      <protection/>
    </xf>
    <xf numFmtId="0" fontId="0" fillId="5" borderId="52" xfId="0" applyFill="1" applyBorder="1" applyAlignment="1" applyProtection="1">
      <alignment horizontal="left" vertical="center" wrapText="1"/>
      <protection/>
    </xf>
    <xf numFmtId="202" fontId="0" fillId="5" borderId="11" xfId="0" applyNumberFormat="1" applyFill="1" applyBorder="1" applyAlignment="1" applyProtection="1">
      <alignment horizontal="center" vertical="center" wrapText="1"/>
      <protection/>
    </xf>
    <xf numFmtId="0" fontId="0" fillId="6" borderId="11" xfId="0" applyFill="1" applyBorder="1" applyAlignment="1" applyProtection="1">
      <alignment horizontal="left" vertical="top" wrapText="1"/>
      <protection/>
    </xf>
    <xf numFmtId="0" fontId="0" fillId="6" borderId="52" xfId="0" applyFill="1" applyBorder="1" applyAlignment="1" applyProtection="1">
      <alignment horizontal="left" vertical="top" wrapText="1"/>
      <protection/>
    </xf>
    <xf numFmtId="200" fontId="0" fillId="6" borderId="17" xfId="0" applyNumberFormat="1" applyFill="1" applyBorder="1" applyAlignment="1" applyProtection="1">
      <alignment horizontal="center" vertical="center" wrapText="1"/>
      <protection/>
    </xf>
    <xf numFmtId="0" fontId="0" fillId="6" borderId="0" xfId="0" applyFill="1" applyBorder="1" applyAlignment="1" applyProtection="1" quotePrefix="1">
      <alignment horizontal="left" vertical="top" wrapText="1"/>
      <protection/>
    </xf>
    <xf numFmtId="202" fontId="0" fillId="6" borderId="11" xfId="0" applyNumberFormat="1" applyFill="1" applyBorder="1" applyAlignment="1" applyProtection="1">
      <alignment horizontal="left" vertical="top" wrapText="1"/>
      <protection/>
    </xf>
    <xf numFmtId="202" fontId="0" fillId="6" borderId="52" xfId="0" applyNumberFormat="1" applyFill="1" applyBorder="1" applyAlignment="1" applyProtection="1" quotePrefix="1">
      <alignment horizontal="left" vertical="top" wrapText="1"/>
      <protection/>
    </xf>
    <xf numFmtId="202" fontId="0" fillId="6" borderId="11" xfId="0" applyNumberFormat="1" applyFill="1" applyBorder="1" applyAlignment="1" applyProtection="1" quotePrefix="1">
      <alignment horizontal="left" vertical="top" wrapText="1"/>
      <protection/>
    </xf>
    <xf numFmtId="0" fontId="0" fillId="6" borderId="0" xfId="0" applyFill="1" applyAlignment="1" applyProtection="1" quotePrefix="1">
      <alignment horizontal="left" vertical="top" wrapText="1"/>
      <protection/>
    </xf>
    <xf numFmtId="202" fontId="0" fillId="6" borderId="0" xfId="0" applyNumberFormat="1" applyFill="1" applyAlignment="1" applyProtection="1" quotePrefix="1">
      <alignment horizontal="left" vertical="top" wrapText="1"/>
      <protection/>
    </xf>
    <xf numFmtId="202" fontId="26" fillId="6" borderId="0" xfId="0" applyNumberFormat="1" applyFont="1" applyFill="1" applyAlignment="1" applyProtection="1">
      <alignment horizontal="left" vertical="top"/>
      <protection/>
    </xf>
    <xf numFmtId="202" fontId="22"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quotePrefix="1">
      <alignment horizontal="left" vertical="top"/>
      <protection/>
    </xf>
    <xf numFmtId="202" fontId="26"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protection/>
    </xf>
    <xf numFmtId="202" fontId="26"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alignment horizontal="left" vertical="top"/>
      <protection/>
    </xf>
    <xf numFmtId="202" fontId="22"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vertical="top" wrapText="1"/>
      <protection/>
    </xf>
    <xf numFmtId="0" fontId="26" fillId="0" borderId="0" xfId="0" applyFont="1" applyAlignment="1">
      <alignment/>
    </xf>
    <xf numFmtId="200" fontId="0" fillId="6" borderId="0" xfId="0" applyNumberFormat="1" applyFill="1" applyAlignment="1" applyProtection="1">
      <alignment vertical="top" wrapText="1"/>
      <protection/>
    </xf>
    <xf numFmtId="200" fontId="0" fillId="6" borderId="0" xfId="0" applyNumberFormat="1" applyFill="1" applyAlignment="1" applyProtection="1" quotePrefix="1">
      <alignment vertical="top"/>
      <protection/>
    </xf>
    <xf numFmtId="0" fontId="22" fillId="6" borderId="13" xfId="0" applyFont="1" applyFill="1" applyBorder="1" applyAlignment="1" applyProtection="1">
      <alignment vertical="center"/>
      <protection/>
    </xf>
    <xf numFmtId="0" fontId="23" fillId="6" borderId="0" xfId="0" applyFont="1" applyFill="1" applyBorder="1" applyAlignment="1" applyProtection="1">
      <alignment vertical="top" wrapText="1"/>
      <protection/>
    </xf>
    <xf numFmtId="0" fontId="23" fillId="6" borderId="13" xfId="0" applyFont="1" applyFill="1" applyBorder="1" applyAlignment="1" applyProtection="1">
      <alignment vertical="center"/>
      <protection/>
    </xf>
    <xf numFmtId="0" fontId="23" fillId="6" borderId="0" xfId="0" applyFont="1" applyFill="1" applyAlignment="1" applyProtection="1">
      <alignment/>
      <protection/>
    </xf>
    <xf numFmtId="0" fontId="0" fillId="6" borderId="13" xfId="0" applyFill="1" applyBorder="1" applyAlignment="1" applyProtection="1">
      <alignment horizontal="center" vertical="top" textRotation="255"/>
      <protection/>
    </xf>
    <xf numFmtId="0" fontId="23" fillId="6" borderId="13" xfId="0" applyFont="1" applyFill="1" applyBorder="1" applyAlignment="1" applyProtection="1">
      <alignment/>
      <protection/>
    </xf>
    <xf numFmtId="202" fontId="0" fillId="6" borderId="0" xfId="0" applyNumberFormat="1" applyFill="1" applyAlignment="1" applyProtection="1">
      <alignment vertical="top" wrapText="1"/>
      <protection/>
    </xf>
    <xf numFmtId="0" fontId="23" fillId="6" borderId="13" xfId="0" applyFont="1" applyFill="1" applyBorder="1" applyAlignment="1" applyProtection="1">
      <alignment vertical="top" wrapText="1"/>
      <protection/>
    </xf>
    <xf numFmtId="0" fontId="14" fillId="6" borderId="0" xfId="0" applyFont="1" applyFill="1" applyAlignment="1" applyProtection="1">
      <alignment vertical="center"/>
      <protection/>
    </xf>
    <xf numFmtId="0" fontId="23" fillId="6" borderId="0" xfId="0" applyFont="1" applyFill="1" applyAlignment="1" applyProtection="1">
      <alignment vertical="top" wrapText="1"/>
      <protection/>
    </xf>
    <xf numFmtId="0" fontId="23" fillId="6" borderId="0" xfId="0" applyFont="1" applyFill="1" applyAlignment="1" applyProtection="1">
      <alignment horizontal="center" vertical="top" textRotation="255"/>
      <protection/>
    </xf>
    <xf numFmtId="0" fontId="22" fillId="5" borderId="46" xfId="0" applyFont="1" applyFill="1" applyBorder="1" applyAlignment="1" applyProtection="1">
      <alignment horizontal="left" vertical="center"/>
      <protection/>
    </xf>
    <xf numFmtId="202" fontId="0" fillId="0" borderId="53" xfId="0" applyNumberFormat="1" applyFill="1" applyBorder="1" applyAlignment="1" applyProtection="1">
      <alignment vertical="top" wrapText="1"/>
      <protection/>
    </xf>
    <xf numFmtId="0" fontId="22" fillId="0" borderId="15"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6" borderId="54" xfId="0" applyFont="1" applyFill="1" applyBorder="1" applyAlignment="1" applyProtection="1">
      <alignment horizontal="center" vertical="center" wrapText="1"/>
      <protection/>
    </xf>
    <xf numFmtId="0" fontId="22" fillId="6" borderId="11" xfId="0" applyFont="1" applyFill="1" applyBorder="1" applyAlignment="1" applyProtection="1">
      <alignment horizontal="center" vertical="center" wrapText="1"/>
      <protection/>
    </xf>
    <xf numFmtId="0" fontId="22" fillId="6" borderId="55"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0" fillId="6" borderId="56" xfId="0" applyFill="1" applyBorder="1" applyAlignment="1" applyProtection="1">
      <alignment horizontal="center" vertical="center"/>
      <protection/>
    </xf>
    <xf numFmtId="0" fontId="22" fillId="6" borderId="11" xfId="0" applyFont="1" applyFill="1" applyBorder="1" applyAlignment="1" applyProtection="1">
      <alignment horizontal="center" vertical="center" wrapText="1"/>
      <protection locked="0"/>
    </xf>
    <xf numFmtId="0" fontId="22" fillId="6" borderId="54"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wrapText="1"/>
      <protection/>
    </xf>
    <xf numFmtId="0" fontId="22" fillId="6" borderId="58" xfId="0" applyFont="1" applyFill="1" applyBorder="1" applyAlignment="1" applyProtection="1">
      <alignment horizontal="left" vertical="center" wrapText="1"/>
      <protection/>
    </xf>
    <xf numFmtId="0" fontId="22" fillId="6" borderId="59" xfId="0" applyNumberFormat="1" applyFont="1" applyFill="1" applyBorder="1" applyAlignment="1" applyProtection="1">
      <alignment horizontal="center" vertical="center" wrapText="1"/>
      <protection/>
    </xf>
    <xf numFmtId="0" fontId="22" fillId="5" borderId="45" xfId="0" applyFont="1" applyFill="1" applyBorder="1" applyAlignment="1" applyProtection="1">
      <alignment horizontal="left" vertical="center"/>
      <protection/>
    </xf>
    <xf numFmtId="0" fontId="22" fillId="5" borderId="46" xfId="0" applyFont="1" applyFill="1" applyBorder="1" applyAlignment="1">
      <alignment/>
    </xf>
    <xf numFmtId="0" fontId="22" fillId="6" borderId="55"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protection/>
    </xf>
    <xf numFmtId="0" fontId="22" fillId="6" borderId="60" xfId="0" applyFont="1" applyFill="1" applyBorder="1" applyAlignment="1" applyProtection="1">
      <alignment horizontal="left" vertical="center" wrapText="1"/>
      <protection/>
    </xf>
    <xf numFmtId="0" fontId="22" fillId="6" borderId="59" xfId="0" applyFont="1" applyFill="1" applyBorder="1" applyAlignment="1" applyProtection="1">
      <alignment horizontal="center" vertical="center" wrapText="1"/>
      <protection/>
    </xf>
    <xf numFmtId="0" fontId="22" fillId="6" borderId="45" xfId="0" applyFont="1" applyFill="1" applyBorder="1" applyAlignment="1" applyProtection="1">
      <alignment horizontal="left" vertical="center"/>
      <protection/>
    </xf>
    <xf numFmtId="0" fontId="22" fillId="6" borderId="46" xfId="0" applyFont="1" applyFill="1" applyBorder="1" applyAlignment="1" applyProtection="1">
      <alignment horizontal="left" vertical="center"/>
      <protection/>
    </xf>
    <xf numFmtId="0" fontId="22" fillId="6" borderId="15" xfId="0" applyFont="1" applyFill="1" applyBorder="1" applyAlignment="1" applyProtection="1">
      <alignment horizontal="center" vertical="center" wrapText="1"/>
      <protection/>
    </xf>
    <xf numFmtId="0" fontId="22" fillId="6" borderId="0" xfId="0" applyFont="1" applyFill="1" applyBorder="1" applyAlignment="1" applyProtection="1">
      <alignment horizontal="center" vertical="center" wrapText="1"/>
      <protection/>
    </xf>
    <xf numFmtId="0" fontId="22" fillId="6" borderId="15" xfId="0" applyFont="1" applyFill="1" applyBorder="1" applyAlignment="1" applyProtection="1">
      <alignment horizontal="left" vertical="center" wrapText="1"/>
      <protection/>
    </xf>
    <xf numFmtId="0" fontId="0" fillId="6" borderId="0" xfId="0" applyFill="1" applyBorder="1" applyAlignment="1" applyProtection="1">
      <alignment horizontal="center" vertical="center"/>
      <protection/>
    </xf>
    <xf numFmtId="0" fontId="22" fillId="0" borderId="0" xfId="0" applyFont="1" applyFill="1" applyBorder="1" applyAlignment="1" applyProtection="1">
      <alignment horizontal="center" vertical="top" wrapText="1"/>
      <protection locked="0"/>
    </xf>
    <xf numFmtId="0" fontId="0" fillId="6" borderId="0" xfId="0" applyFill="1" applyBorder="1" applyAlignment="1" applyProtection="1">
      <alignment/>
      <protection/>
    </xf>
    <xf numFmtId="0" fontId="22" fillId="6" borderId="0" xfId="0" applyFont="1" applyFill="1" applyAlignment="1" applyProtection="1">
      <alignment/>
      <protection/>
    </xf>
    <xf numFmtId="0" fontId="22" fillId="5" borderId="56" xfId="0" applyFont="1" applyFill="1" applyBorder="1" applyAlignment="1">
      <alignment/>
    </xf>
    <xf numFmtId="0" fontId="22" fillId="6" borderId="61" xfId="0" applyFont="1" applyFill="1" applyBorder="1" applyAlignment="1" applyProtection="1">
      <alignment horizontal="center" vertical="center" wrapText="1"/>
      <protection/>
    </xf>
    <xf numFmtId="200" fontId="0" fillId="6" borderId="15" xfId="0" applyNumberFormat="1" applyFill="1" applyBorder="1" applyAlignment="1" applyProtection="1">
      <alignment vertical="top" wrapText="1"/>
      <protection/>
    </xf>
    <xf numFmtId="0" fontId="0" fillId="6" borderId="0" xfId="0" applyFill="1" applyAlignment="1" applyProtection="1">
      <alignment/>
      <protection/>
    </xf>
    <xf numFmtId="0" fontId="22" fillId="0" borderId="61"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vertical="top" wrapText="1"/>
      <protection/>
    </xf>
    <xf numFmtId="0" fontId="22" fillId="0" borderId="0" xfId="0" applyFont="1" applyFill="1" applyBorder="1" applyAlignment="1" applyProtection="1">
      <alignment/>
      <protection/>
    </xf>
    <xf numFmtId="0" fontId="0" fillId="6" borderId="0" xfId="0" applyFill="1" applyBorder="1" applyAlignment="1" applyProtection="1">
      <alignment horizontal="center" vertical="center" textRotation="180" wrapText="1"/>
      <protection locked="0"/>
    </xf>
    <xf numFmtId="0" fontId="0" fillId="6" borderId="46" xfId="0" applyFill="1" applyBorder="1" applyAlignment="1" applyProtection="1">
      <alignment horizontal="center" vertical="center" textRotation="180"/>
      <protection locked="0"/>
    </xf>
    <xf numFmtId="0" fontId="0" fillId="6" borderId="15" xfId="0" applyFill="1" applyBorder="1" applyAlignment="1" applyProtection="1">
      <alignment horizontal="center" vertical="center" wrapText="1"/>
      <protection/>
    </xf>
    <xf numFmtId="202" fontId="0" fillId="0" borderId="15" xfId="0" applyNumberFormat="1" applyFill="1" applyBorder="1" applyAlignment="1" applyProtection="1">
      <alignment vertical="top" wrapText="1"/>
      <protection/>
    </xf>
    <xf numFmtId="0" fontId="22" fillId="6" borderId="0" xfId="0" applyFont="1" applyFill="1" applyBorder="1" applyAlignment="1" applyProtection="1">
      <alignment horizontal="left" vertical="center"/>
      <protection/>
    </xf>
    <xf numFmtId="0" fontId="22" fillId="6" borderId="0" xfId="0" applyFont="1" applyFill="1" applyBorder="1" applyAlignment="1">
      <alignment/>
    </xf>
    <xf numFmtId="200" fontId="0" fillId="6" borderId="0" xfId="0" applyNumberFormat="1" applyFill="1" applyBorder="1" applyAlignment="1" applyProtection="1">
      <alignment vertical="top" wrapText="1"/>
      <protection/>
    </xf>
    <xf numFmtId="0" fontId="0" fillId="6" borderId="62" xfId="0" applyFill="1" applyBorder="1" applyAlignment="1" applyProtection="1">
      <alignment horizontal="center" vertical="center" wrapText="1"/>
      <protection/>
    </xf>
    <xf numFmtId="205" fontId="0" fillId="0" borderId="0" xfId="0" applyNumberFormat="1" applyAlignment="1" applyProtection="1">
      <alignment/>
      <protection/>
    </xf>
    <xf numFmtId="0" fontId="0" fillId="6" borderId="21" xfId="0" applyNumberFormat="1" applyFill="1" applyBorder="1" applyAlignment="1" applyProtection="1">
      <alignment horizontal="left" vertical="center" wrapText="1"/>
      <protection/>
    </xf>
    <xf numFmtId="49" fontId="0" fillId="6" borderId="24" xfId="0" applyNumberFormat="1" applyFill="1" applyBorder="1" applyAlignment="1" applyProtection="1">
      <alignment horizontal="left" vertical="center" wrapText="1"/>
      <protection/>
    </xf>
    <xf numFmtId="49" fontId="0" fillId="6" borderId="28" xfId="0" applyNumberFormat="1" applyFill="1" applyBorder="1" applyAlignment="1" applyProtection="1">
      <alignment horizontal="left" vertical="center" wrapText="1"/>
      <protection/>
    </xf>
    <xf numFmtId="200" fontId="0" fillId="6" borderId="47" xfId="0" applyNumberFormat="1" applyFill="1" applyBorder="1" applyAlignment="1" applyProtection="1">
      <alignment horizontal="right" vertical="center"/>
      <protection/>
    </xf>
    <xf numFmtId="0" fontId="24" fillId="6" borderId="0" xfId="0" applyFont="1" applyFill="1" applyBorder="1" applyAlignment="1" applyProtection="1" quotePrefix="1">
      <alignment horizontal="left" vertical="center" wrapText="1"/>
      <protection/>
    </xf>
    <xf numFmtId="0" fontId="0" fillId="0" borderId="46" xfId="0" applyBorder="1" applyAlignment="1" applyProtection="1">
      <alignment/>
      <protection/>
    </xf>
    <xf numFmtId="0" fontId="24" fillId="6" borderId="46" xfId="0"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26" fillId="0" borderId="0" xfId="0" applyFont="1" applyAlignment="1" applyProtection="1">
      <alignment/>
      <protection/>
    </xf>
    <xf numFmtId="0" fontId="22" fillId="5" borderId="46" xfId="0" applyFont="1" applyFill="1" applyBorder="1" applyAlignment="1" applyProtection="1">
      <alignment/>
      <protection/>
    </xf>
    <xf numFmtId="0" fontId="22" fillId="0" borderId="0" xfId="0" applyFont="1" applyFill="1" applyBorder="1" applyAlignment="1" applyProtection="1">
      <alignment horizontal="center" vertical="top" wrapText="1"/>
      <protection/>
    </xf>
    <xf numFmtId="0" fontId="22" fillId="5" borderId="56" xfId="0" applyFont="1" applyFill="1" applyBorder="1" applyAlignment="1" applyProtection="1">
      <alignment/>
      <protection/>
    </xf>
    <xf numFmtId="9" fontId="23" fillId="2" borderId="21" xfId="0" applyNumberFormat="1" applyFont="1" applyFill="1" applyBorder="1" applyAlignment="1" applyProtection="1">
      <alignment horizontal="center" vertical="center"/>
      <protection locked="0"/>
    </xf>
    <xf numFmtId="9" fontId="23" fillId="2" borderId="24" xfId="0" applyNumberFormat="1" applyFont="1" applyFill="1" applyBorder="1" applyAlignment="1" applyProtection="1">
      <alignment horizontal="center" vertical="center"/>
      <protection locked="0"/>
    </xf>
    <xf numFmtId="9" fontId="23" fillId="2" borderId="28" xfId="0" applyNumberFormat="1" applyFont="1" applyFill="1" applyBorder="1" applyAlignment="1" applyProtection="1">
      <alignment horizontal="center" vertical="center"/>
      <protection locked="0"/>
    </xf>
    <xf numFmtId="0" fontId="22" fillId="2" borderId="57"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protection/>
    </xf>
    <xf numFmtId="0" fontId="21" fillId="3" borderId="4" xfId="0" applyFont="1" applyFill="1" applyBorder="1" applyAlignment="1" applyProtection="1">
      <alignment horizontal="center" vertical="center"/>
      <protection/>
    </xf>
    <xf numFmtId="0" fontId="21" fillId="3" borderId="6" xfId="0" applyFont="1" applyFill="1" applyBorder="1" applyAlignment="1" applyProtection="1">
      <alignment horizontal="center" vertical="center"/>
      <protection/>
    </xf>
    <xf numFmtId="0" fontId="21" fillId="3" borderId="9" xfId="0" applyFont="1" applyFill="1" applyBorder="1" applyAlignment="1" applyProtection="1">
      <alignment horizontal="center" vertical="center"/>
      <protection/>
    </xf>
    <xf numFmtId="0" fontId="22" fillId="6" borderId="63" xfId="0" applyFont="1" applyFill="1" applyBorder="1" applyAlignment="1" applyProtection="1">
      <alignment horizontal="center" vertical="center" wrapText="1"/>
      <protection/>
    </xf>
    <xf numFmtId="0" fontId="22" fillId="6" borderId="59" xfId="0" applyFont="1" applyFill="1" applyBorder="1" applyAlignment="1" applyProtection="1">
      <alignment horizontal="center" vertical="center" wrapText="1"/>
      <protection/>
    </xf>
    <xf numFmtId="0" fontId="22" fillId="6" borderId="45" xfId="0" applyFont="1" applyFill="1" applyBorder="1" applyAlignment="1" applyProtection="1">
      <alignment horizontal="left" vertical="center" wrapText="1"/>
      <protection/>
    </xf>
    <xf numFmtId="0" fontId="0" fillId="6" borderId="46" xfId="0" applyFill="1" applyBorder="1" applyAlignment="1" applyProtection="1">
      <alignment horizontal="left" vertical="center" wrapText="1"/>
      <protection/>
    </xf>
    <xf numFmtId="0" fontId="22" fillId="6" borderId="64" xfId="0" applyNumberFormat="1" applyFont="1" applyFill="1" applyBorder="1" applyAlignment="1" applyProtection="1">
      <alignment horizontal="center" vertical="center" wrapText="1"/>
      <protection/>
    </xf>
    <xf numFmtId="0" fontId="22" fillId="6" borderId="11" xfId="0" applyFont="1" applyFill="1" applyBorder="1" applyAlignment="1" applyProtection="1">
      <alignment horizontal="center" vertical="center" wrapText="1"/>
      <protection/>
    </xf>
    <xf numFmtId="0" fontId="22" fillId="6" borderId="59" xfId="0" applyNumberFormat="1" applyFont="1" applyFill="1" applyBorder="1" applyAlignment="1" applyProtection="1">
      <alignment horizontal="center" vertical="center" wrapText="1"/>
      <protection/>
    </xf>
    <xf numFmtId="0" fontId="22" fillId="6" borderId="16" xfId="0" applyFont="1" applyFill="1" applyBorder="1" applyAlignment="1" applyProtection="1">
      <alignment horizontal="center" vertical="center" wrapText="1"/>
      <protection/>
    </xf>
    <xf numFmtId="0" fontId="22" fillId="2" borderId="11"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6" borderId="64" xfId="0" applyFont="1" applyFill="1" applyBorder="1" applyAlignment="1" applyProtection="1">
      <alignment horizontal="center" vertical="center" wrapText="1"/>
      <protection/>
    </xf>
    <xf numFmtId="0" fontId="22" fillId="3" borderId="19" xfId="0" applyFont="1" applyFill="1"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65" xfId="0" applyBorder="1" applyAlignment="1" applyProtection="1">
      <alignment horizontal="center" vertical="center" wrapText="1"/>
      <protection/>
    </xf>
    <xf numFmtId="0" fontId="22" fillId="3" borderId="22" xfId="0" applyFont="1" applyFill="1" applyBorder="1" applyAlignment="1" applyProtection="1">
      <alignment horizontal="center" vertical="center" wrapText="1"/>
      <protection/>
    </xf>
    <xf numFmtId="0" fontId="0" fillId="3" borderId="66" xfId="0" applyFill="1" applyBorder="1" applyAlignment="1" applyProtection="1">
      <alignment horizontal="center" vertical="center"/>
      <protection/>
    </xf>
    <xf numFmtId="0" fontId="0" fillId="0" borderId="66" xfId="0" applyBorder="1" applyAlignment="1" applyProtection="1">
      <alignment horizontal="center" vertical="center"/>
      <protection/>
    </xf>
    <xf numFmtId="0" fontId="0" fillId="0" borderId="67" xfId="0" applyBorder="1" applyAlignment="1" applyProtection="1">
      <alignment horizontal="center" vertical="center"/>
      <protection/>
    </xf>
    <xf numFmtId="0" fontId="22" fillId="6" borderId="15" xfId="0" applyFont="1" applyFill="1" applyBorder="1" applyAlignment="1" applyProtection="1">
      <alignment horizontal="left" vertical="center" wrapText="1"/>
      <protection/>
    </xf>
    <xf numFmtId="0" fontId="0" fillId="6" borderId="0" xfId="0" applyFill="1" applyBorder="1" applyAlignment="1" applyProtection="1">
      <alignment horizontal="left" vertical="center" wrapText="1"/>
      <protection/>
    </xf>
    <xf numFmtId="0" fontId="22" fillId="6" borderId="54" xfId="0"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22" fillId="6" borderId="0" xfId="0" applyFont="1" applyFill="1" applyBorder="1" applyAlignment="1" applyProtection="1">
      <alignment horizontal="center" vertical="center" wrapText="1"/>
      <protection/>
    </xf>
    <xf numFmtId="0" fontId="22" fillId="6" borderId="58" xfId="0" applyFont="1" applyFill="1"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22" fillId="3" borderId="68" xfId="0" applyFont="1" applyFill="1" applyBorder="1" applyAlignment="1" applyProtection="1">
      <alignment horizontal="center" vertical="center" wrapText="1"/>
      <protection/>
    </xf>
    <xf numFmtId="0" fontId="0" fillId="6" borderId="0" xfId="0" applyFill="1" applyBorder="1" applyAlignment="1" applyProtection="1">
      <alignment/>
      <protection/>
    </xf>
    <xf numFmtId="0" fontId="22" fillId="2" borderId="54" xfId="0" applyFont="1" applyFill="1" applyBorder="1" applyAlignment="1" applyProtection="1">
      <alignment horizontal="center" vertical="center" wrapText="1"/>
      <protection locked="0"/>
    </xf>
    <xf numFmtId="0" fontId="0" fillId="0" borderId="63" xfId="0" applyBorder="1" applyAlignment="1" applyProtection="1">
      <alignment horizontal="center" vertical="center" wrapText="1"/>
      <protection/>
    </xf>
    <xf numFmtId="0" fontId="0" fillId="0" borderId="16" xfId="0" applyBorder="1" applyAlignment="1" applyProtection="1">
      <alignment horizontal="center" vertical="center" wrapText="1"/>
      <protection locked="0"/>
    </xf>
    <xf numFmtId="0" fontId="22" fillId="5" borderId="69" xfId="0" applyFont="1" applyFill="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0" fillId="0" borderId="22"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63"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22" fillId="6" borderId="54" xfId="0" applyFont="1" applyFill="1" applyBorder="1" applyAlignment="1" applyProtection="1">
      <alignment horizontal="left" vertical="center"/>
      <protection/>
    </xf>
    <xf numFmtId="0" fontId="0" fillId="0" borderId="52" xfId="0" applyBorder="1" applyAlignment="1" applyProtection="1">
      <alignment vertical="center"/>
      <protection/>
    </xf>
    <xf numFmtId="0" fontId="0" fillId="0" borderId="16" xfId="0" applyBorder="1" applyAlignment="1" applyProtection="1">
      <alignment vertical="center"/>
      <protection/>
    </xf>
    <xf numFmtId="0" fontId="22" fillId="3" borderId="71" xfId="0" applyFont="1" applyFill="1" applyBorder="1" applyAlignment="1" applyProtection="1">
      <alignment horizontal="center" vertical="center" wrapText="1"/>
      <protection/>
    </xf>
    <xf numFmtId="0" fontId="22" fillId="3" borderId="65" xfId="0" applyFont="1" applyFill="1" applyBorder="1" applyAlignment="1" applyProtection="1">
      <alignment horizontal="center" vertical="center" wrapText="1"/>
      <protection/>
    </xf>
    <xf numFmtId="0" fontId="22" fillId="3" borderId="0" xfId="0" applyFont="1" applyFill="1" applyBorder="1" applyAlignment="1" applyProtection="1">
      <alignment horizontal="center" vertical="center" wrapText="1"/>
      <protection/>
    </xf>
    <xf numFmtId="0" fontId="22" fillId="3" borderId="47" xfId="0" applyFont="1" applyFill="1" applyBorder="1" applyAlignment="1" applyProtection="1">
      <alignment horizontal="center" vertical="center" wrapText="1"/>
      <protection/>
    </xf>
    <xf numFmtId="0" fontId="22" fillId="3" borderId="48" xfId="0" applyFont="1" applyFill="1" applyBorder="1" applyAlignment="1" applyProtection="1">
      <alignment horizontal="center" vertical="center" wrapText="1"/>
      <protection/>
    </xf>
    <xf numFmtId="0" fontId="22" fillId="3" borderId="49" xfId="0" applyFont="1" applyFill="1" applyBorder="1" applyAlignment="1" applyProtection="1">
      <alignment horizontal="center" vertical="center" wrapText="1"/>
      <protection/>
    </xf>
    <xf numFmtId="202" fontId="0" fillId="5" borderId="17" xfId="0" applyNumberFormat="1" applyFill="1" applyBorder="1" applyAlignment="1" applyProtection="1">
      <alignment horizontal="center" vertical="center" wrapText="1"/>
      <protection/>
    </xf>
    <xf numFmtId="0" fontId="22" fillId="5" borderId="69"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protection/>
    </xf>
    <xf numFmtId="0" fontId="22" fillId="5" borderId="70" xfId="0" applyFont="1" applyFill="1" applyBorder="1" applyAlignment="1" applyProtection="1">
      <alignment horizontal="left" vertical="center"/>
      <protection/>
    </xf>
    <xf numFmtId="201" fontId="0" fillId="5" borderId="68" xfId="0" applyNumberFormat="1" applyFill="1" applyBorder="1" applyAlignment="1" applyProtection="1">
      <alignment horizontal="center" vertical="center" wrapText="1"/>
      <protection/>
    </xf>
    <xf numFmtId="201" fontId="0" fillId="5" borderId="71" xfId="0" applyNumberFormat="1" applyFill="1" applyBorder="1" applyAlignment="1" applyProtection="1">
      <alignment horizontal="center" vertical="center" wrapText="1"/>
      <protection/>
    </xf>
    <xf numFmtId="201" fontId="0" fillId="5" borderId="72" xfId="0" applyNumberFormat="1" applyFill="1" applyBorder="1" applyAlignment="1" applyProtection="1">
      <alignment horizontal="center" vertical="center" wrapText="1"/>
      <protection/>
    </xf>
    <xf numFmtId="201" fontId="0" fillId="5" borderId="36" xfId="0" applyNumberFormat="1" applyFill="1" applyBorder="1" applyAlignment="1" applyProtection="1">
      <alignment horizontal="center" vertical="center" wrapText="1"/>
      <protection/>
    </xf>
    <xf numFmtId="201" fontId="0" fillId="5" borderId="13" xfId="0" applyNumberFormat="1" applyFill="1" applyBorder="1" applyAlignment="1" applyProtection="1">
      <alignment horizontal="center" vertical="center" wrapText="1"/>
      <protection/>
    </xf>
    <xf numFmtId="201" fontId="0" fillId="5" borderId="73" xfId="0" applyNumberFormat="1" applyFill="1" applyBorder="1" applyAlignment="1" applyProtection="1">
      <alignment horizontal="center" vertical="center" wrapText="1"/>
      <protection/>
    </xf>
    <xf numFmtId="200" fontId="0" fillId="6" borderId="11" xfId="0" applyNumberFormat="1" applyFill="1" applyBorder="1" applyAlignment="1" applyProtection="1">
      <alignment horizontal="center" vertical="center" wrapText="1"/>
      <protection/>
    </xf>
    <xf numFmtId="200" fontId="0" fillId="6" borderId="52" xfId="0" applyNumberFormat="1" applyFill="1" applyBorder="1" applyAlignment="1" applyProtection="1">
      <alignment horizontal="center" vertical="center" wrapText="1"/>
      <protection/>
    </xf>
    <xf numFmtId="200" fontId="0" fillId="6" borderId="16" xfId="0" applyNumberFormat="1" applyFill="1" applyBorder="1" applyAlignment="1" applyProtection="1">
      <alignment horizontal="center" vertical="center" wrapText="1"/>
      <protection/>
    </xf>
    <xf numFmtId="0" fontId="22" fillId="6" borderId="52" xfId="0" applyFont="1" applyFill="1" applyBorder="1" applyAlignment="1" applyProtection="1">
      <alignment horizontal="center" vertical="center" wrapText="1"/>
      <protection/>
    </xf>
    <xf numFmtId="202" fontId="0" fillId="6" borderId="0" xfId="0" applyNumberFormat="1" applyFill="1" applyAlignment="1" applyProtection="1" quotePrefix="1">
      <alignment horizontal="left" vertical="top" wrapText="1"/>
      <protection/>
    </xf>
    <xf numFmtId="0" fontId="0" fillId="5" borderId="68" xfId="0" applyFill="1" applyBorder="1" applyAlignment="1" applyProtection="1">
      <alignment horizontal="center" vertical="center" wrapText="1"/>
      <protection/>
    </xf>
    <xf numFmtId="0" fontId="0" fillId="5" borderId="71" xfId="0" applyFill="1" applyBorder="1" applyAlignment="1" applyProtection="1">
      <alignment horizontal="center" vertical="center" wrapText="1"/>
      <protection/>
    </xf>
    <xf numFmtId="0" fontId="0" fillId="5" borderId="72" xfId="0" applyFill="1" applyBorder="1" applyAlignment="1" applyProtection="1">
      <alignment horizontal="center" vertical="center" wrapText="1"/>
      <protection/>
    </xf>
    <xf numFmtId="0" fontId="0" fillId="5" borderId="36" xfId="0" applyFill="1" applyBorder="1" applyAlignment="1" applyProtection="1">
      <alignment horizontal="center" vertical="center" wrapText="1"/>
      <protection/>
    </xf>
    <xf numFmtId="0" fontId="0" fillId="5" borderId="13" xfId="0" applyFill="1" applyBorder="1" applyAlignment="1" applyProtection="1">
      <alignment horizontal="center" vertical="center" wrapText="1"/>
      <protection/>
    </xf>
    <xf numFmtId="0" fontId="0" fillId="5" borderId="73" xfId="0" applyFill="1" applyBorder="1" applyAlignment="1" applyProtection="1">
      <alignment horizontal="center" vertical="center" wrapText="1"/>
      <protection/>
    </xf>
    <xf numFmtId="200" fontId="0" fillId="5" borderId="74" xfId="0" applyNumberFormat="1" applyFill="1" applyBorder="1" applyAlignment="1" applyProtection="1">
      <alignment horizontal="center" vertical="center" wrapText="1"/>
      <protection/>
    </xf>
    <xf numFmtId="200" fontId="0" fillId="5" borderId="75" xfId="0" applyNumberFormat="1" applyFill="1" applyBorder="1" applyAlignment="1" applyProtection="1">
      <alignment horizontal="center" vertical="center" wrapText="1"/>
      <protection/>
    </xf>
    <xf numFmtId="0" fontId="22" fillId="6" borderId="0" xfId="0" applyFont="1" applyFill="1" applyBorder="1" applyAlignment="1" applyProtection="1">
      <alignment horizontal="left" vertical="center" wrapText="1"/>
      <protection/>
    </xf>
    <xf numFmtId="0" fontId="0" fillId="6" borderId="15" xfId="0" applyFill="1" applyBorder="1" applyAlignment="1" applyProtection="1">
      <alignment horizontal="center" vertical="top" wrapText="1"/>
      <protection/>
    </xf>
    <xf numFmtId="0" fontId="0" fillId="6" borderId="0" xfId="0" applyFill="1" applyBorder="1" applyAlignment="1" applyProtection="1">
      <alignment horizontal="center" vertical="top" wrapText="1"/>
      <protection/>
    </xf>
    <xf numFmtId="0" fontId="22" fillId="6" borderId="15" xfId="0" applyFont="1" applyFill="1" applyBorder="1" applyAlignment="1" applyProtection="1">
      <alignment horizontal="center" vertical="center" wrapText="1"/>
      <protection/>
    </xf>
    <xf numFmtId="0" fontId="0" fillId="6" borderId="0" xfId="0" applyFill="1" applyBorder="1" applyAlignment="1" applyProtection="1">
      <alignment horizontal="center" vertical="center" wrapText="1"/>
      <protection/>
    </xf>
    <xf numFmtId="0" fontId="22" fillId="6" borderId="60" xfId="0" applyFont="1" applyFill="1" applyBorder="1" applyAlignment="1" applyProtection="1">
      <alignment horizontal="left" vertical="center" wrapText="1"/>
      <protection/>
    </xf>
    <xf numFmtId="0" fontId="0" fillId="0" borderId="71" xfId="0" applyBorder="1" applyAlignment="1" applyProtection="1">
      <alignment vertical="center" wrapText="1"/>
      <protection/>
    </xf>
    <xf numFmtId="0" fontId="0" fillId="0" borderId="72" xfId="0" applyBorder="1" applyAlignment="1" applyProtection="1">
      <alignment vertical="center" wrapText="1"/>
      <protection/>
    </xf>
    <xf numFmtId="0" fontId="0" fillId="6" borderId="76" xfId="0" applyFill="1" applyBorder="1" applyAlignment="1" applyProtection="1">
      <alignment horizontal="left" vertical="center"/>
      <protection/>
    </xf>
    <xf numFmtId="0" fontId="0" fillId="6" borderId="77" xfId="0" applyFill="1" applyBorder="1" applyAlignment="1" applyProtection="1">
      <alignment horizontal="left" vertical="center"/>
      <protection/>
    </xf>
    <xf numFmtId="202" fontId="22" fillId="6" borderId="46" xfId="0" applyNumberFormat="1" applyFont="1" applyFill="1" applyBorder="1" applyAlignment="1" applyProtection="1">
      <alignment horizontal="left" vertical="center" wrapText="1"/>
      <protection/>
    </xf>
    <xf numFmtId="0" fontId="0" fillId="0" borderId="46" xfId="0" applyBorder="1" applyAlignment="1" applyProtection="1">
      <alignment vertical="center" wrapText="1"/>
      <protection/>
    </xf>
    <xf numFmtId="202" fontId="22" fillId="6" borderId="0" xfId="0" applyNumberFormat="1"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6" borderId="45" xfId="0" applyFill="1" applyBorder="1" applyAlignment="1" applyProtection="1">
      <alignment horizontal="center" vertical="center"/>
      <protection/>
    </xf>
    <xf numFmtId="0" fontId="0" fillId="6" borderId="18" xfId="0" applyFill="1" applyBorder="1" applyAlignment="1" applyProtection="1">
      <alignment horizontal="center" vertical="center"/>
      <protection/>
    </xf>
    <xf numFmtId="0" fontId="0" fillId="6" borderId="0" xfId="0" applyFill="1" applyBorder="1" applyAlignment="1" applyProtection="1" quotePrefix="1">
      <alignment horizontal="left" vertical="center" wrapText="1"/>
      <protection/>
    </xf>
    <xf numFmtId="201" fontId="0" fillId="2" borderId="78" xfId="0" applyNumberFormat="1" applyFill="1" applyBorder="1" applyAlignment="1" applyProtection="1">
      <alignment horizontal="right" vertical="center"/>
      <protection locked="0"/>
    </xf>
    <xf numFmtId="201" fontId="0" fillId="2" borderId="33" xfId="0" applyNumberFormat="1" applyFill="1" applyBorder="1" applyAlignment="1" applyProtection="1">
      <alignment horizontal="right" vertical="center"/>
      <protection locked="0"/>
    </xf>
    <xf numFmtId="201" fontId="0" fillId="2" borderId="79" xfId="0" applyNumberFormat="1" applyFill="1" applyBorder="1" applyAlignment="1" applyProtection="1">
      <alignment horizontal="right" vertical="center"/>
      <protection locked="0"/>
    </xf>
    <xf numFmtId="201" fontId="0" fillId="2" borderId="38" xfId="0" applyNumberFormat="1" applyFill="1" applyBorder="1" applyAlignment="1" applyProtection="1">
      <alignment horizontal="right" vertical="center"/>
      <protection locked="0"/>
    </xf>
    <xf numFmtId="0" fontId="0" fillId="0" borderId="0" xfId="0" applyAlignment="1" applyProtection="1">
      <alignment vertical="center" wrapText="1"/>
      <protection/>
    </xf>
    <xf numFmtId="201" fontId="0" fillId="2" borderId="80" xfId="0" applyNumberFormat="1" applyFill="1" applyBorder="1" applyAlignment="1" applyProtection="1">
      <alignment horizontal="right" vertical="center"/>
      <protection locked="0"/>
    </xf>
    <xf numFmtId="201" fontId="0" fillId="2" borderId="42" xfId="0" applyNumberFormat="1" applyFill="1" applyBorder="1" applyAlignment="1" applyProtection="1">
      <alignment horizontal="right" vertical="center"/>
      <protection locked="0"/>
    </xf>
    <xf numFmtId="0" fontId="0" fillId="6" borderId="46" xfId="0" applyFill="1" applyBorder="1" applyAlignment="1" applyProtection="1">
      <alignment horizontal="left" vertical="center"/>
      <protection/>
    </xf>
    <xf numFmtId="0" fontId="0" fillId="2" borderId="41" xfId="0" applyFill="1" applyBorder="1" applyAlignment="1" applyProtection="1">
      <alignment horizontal="left" vertical="top" wrapText="1"/>
      <protection locked="0"/>
    </xf>
    <xf numFmtId="0" fontId="0" fillId="2" borderId="81"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6" borderId="69"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6" borderId="46" xfId="0" applyFill="1" applyBorder="1" applyAlignment="1" applyProtection="1">
      <alignment horizontal="center" vertical="center"/>
      <protection/>
    </xf>
    <xf numFmtId="0" fontId="0" fillId="6" borderId="70" xfId="0" applyFill="1" applyBorder="1" applyAlignment="1" applyProtection="1">
      <alignment horizontal="center" vertical="center"/>
      <protection/>
    </xf>
    <xf numFmtId="202" fontId="0" fillId="6" borderId="14" xfId="0" applyNumberFormat="1" applyFill="1" applyBorder="1" applyAlignment="1" applyProtection="1">
      <alignment horizontal="center" vertical="center"/>
      <protection/>
    </xf>
    <xf numFmtId="202" fontId="0" fillId="6" borderId="70" xfId="0" applyNumberFormat="1" applyFill="1" applyBorder="1" applyAlignment="1" applyProtection="1">
      <alignment horizontal="center" vertical="center"/>
      <protection/>
    </xf>
    <xf numFmtId="210" fontId="0" fillId="6" borderId="0" xfId="0" applyNumberFormat="1" applyFill="1" applyBorder="1" applyAlignment="1" applyProtection="1" quotePrefix="1">
      <alignment horizontal="left" vertical="center" wrapText="1"/>
      <protection/>
    </xf>
    <xf numFmtId="210" fontId="0" fillId="6" borderId="47" xfId="0" applyNumberFormat="1" applyFill="1" applyBorder="1" applyAlignment="1" applyProtection="1" quotePrefix="1">
      <alignment horizontal="left" vertical="center" wrapText="1"/>
      <protection/>
    </xf>
    <xf numFmtId="201" fontId="0" fillId="2" borderId="37" xfId="0" applyNumberFormat="1" applyFill="1" applyBorder="1" applyAlignment="1" applyProtection="1">
      <alignment horizontal="right" vertical="center" shrinkToFit="1"/>
      <protection locked="0"/>
    </xf>
    <xf numFmtId="201" fontId="0" fillId="2" borderId="38" xfId="0" applyNumberFormat="1" applyFill="1" applyBorder="1" applyAlignment="1" applyProtection="1">
      <alignment horizontal="right" vertical="center" shrinkToFit="1"/>
      <protection locked="0"/>
    </xf>
    <xf numFmtId="201" fontId="0" fillId="2" borderId="79" xfId="0" applyNumberFormat="1" applyFill="1" applyBorder="1" applyAlignment="1" applyProtection="1">
      <alignment horizontal="right" vertical="center" shrinkToFit="1"/>
      <protection locked="0"/>
    </xf>
    <xf numFmtId="0" fontId="0" fillId="2" borderId="20" xfId="0" applyFill="1" applyBorder="1" applyAlignment="1" applyProtection="1">
      <alignment horizontal="left" vertical="top" wrapText="1"/>
      <protection locked="0"/>
    </xf>
    <xf numFmtId="0" fontId="0" fillId="2" borderId="82"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83" xfId="0" applyFill="1" applyBorder="1" applyAlignment="1" applyProtection="1">
      <alignment horizontal="left" vertical="top" wrapText="1"/>
      <protection locked="0"/>
    </xf>
    <xf numFmtId="0" fontId="0" fillId="2" borderId="40" xfId="0" applyFill="1" applyBorder="1" applyAlignment="1" applyProtection="1">
      <alignment horizontal="left" vertical="top" wrapText="1"/>
      <protection locked="0"/>
    </xf>
    <xf numFmtId="201" fontId="2" fillId="6" borderId="84" xfId="0" applyNumberFormat="1" applyFont="1" applyFill="1" applyBorder="1" applyAlignment="1" applyProtection="1">
      <alignment horizontal="right" vertical="center"/>
      <protection/>
    </xf>
    <xf numFmtId="201" fontId="2" fillId="6" borderId="66" xfId="0" applyNumberFormat="1" applyFont="1" applyFill="1" applyBorder="1" applyAlignment="1" applyProtection="1">
      <alignment horizontal="right" vertical="center"/>
      <protection/>
    </xf>
    <xf numFmtId="201" fontId="2" fillId="6" borderId="67" xfId="0" applyNumberFormat="1" applyFont="1" applyFill="1" applyBorder="1" applyAlignment="1" applyProtection="1">
      <alignment horizontal="right" vertical="center"/>
      <protection/>
    </xf>
    <xf numFmtId="0" fontId="0" fillId="2" borderId="37" xfId="0" applyFill="1" applyBorder="1" applyAlignment="1" applyProtection="1" quotePrefix="1">
      <alignment horizontal="left" vertical="top" wrapText="1"/>
      <protection locked="0"/>
    </xf>
    <xf numFmtId="0" fontId="0" fillId="2" borderId="83" xfId="0" applyFill="1" applyBorder="1" applyAlignment="1" applyProtection="1" quotePrefix="1">
      <alignment horizontal="left" vertical="top" wrapText="1"/>
      <protection locked="0"/>
    </xf>
    <xf numFmtId="0" fontId="0" fillId="2" borderId="40" xfId="0" applyFill="1" applyBorder="1" applyAlignment="1" applyProtection="1" quotePrefix="1">
      <alignment horizontal="left" vertical="top" wrapText="1"/>
      <protection locked="0"/>
    </xf>
    <xf numFmtId="201" fontId="2" fillId="6" borderId="85" xfId="0" applyNumberFormat="1" applyFont="1" applyFill="1" applyBorder="1" applyAlignment="1" applyProtection="1">
      <alignment horizontal="right" vertical="center"/>
      <protection/>
    </xf>
    <xf numFmtId="201" fontId="2" fillId="6" borderId="86" xfId="0" applyNumberFormat="1" applyFont="1" applyFill="1" applyBorder="1" applyAlignment="1" applyProtection="1">
      <alignment horizontal="right" vertical="center"/>
      <protection/>
    </xf>
    <xf numFmtId="0" fontId="22" fillId="6" borderId="87" xfId="0" applyFont="1" applyFill="1" applyBorder="1" applyAlignment="1" applyProtection="1" quotePrefix="1">
      <alignment horizontal="left" vertical="top" wrapText="1"/>
      <protection/>
    </xf>
    <xf numFmtId="0" fontId="22" fillId="6" borderId="88" xfId="0" applyFont="1" applyFill="1" applyBorder="1" applyAlignment="1" applyProtection="1" quotePrefix="1">
      <alignment horizontal="left" vertical="top" wrapText="1"/>
      <protection/>
    </xf>
    <xf numFmtId="0" fontId="22" fillId="6" borderId="89" xfId="0" applyFont="1" applyFill="1" applyBorder="1" applyAlignment="1" applyProtection="1" quotePrefix="1">
      <alignment horizontal="left" vertical="top" wrapText="1"/>
      <protection/>
    </xf>
    <xf numFmtId="0" fontId="22" fillId="6" borderId="90" xfId="0" applyFont="1" applyFill="1" applyBorder="1" applyAlignment="1" applyProtection="1" quotePrefix="1">
      <alignment horizontal="left" vertical="top" wrapText="1"/>
      <protection/>
    </xf>
    <xf numFmtId="0" fontId="22" fillId="6" borderId="91" xfId="0" applyFont="1" applyFill="1" applyBorder="1" applyAlignment="1" applyProtection="1" quotePrefix="1">
      <alignment horizontal="left" vertical="top" wrapText="1"/>
      <protection/>
    </xf>
    <xf numFmtId="0" fontId="22" fillId="6" borderId="92" xfId="0" applyFont="1" applyFill="1" applyBorder="1" applyAlignment="1" applyProtection="1" quotePrefix="1">
      <alignment horizontal="left" vertical="top" wrapText="1"/>
      <protection/>
    </xf>
    <xf numFmtId="202" fontId="21" fillId="5" borderId="69" xfId="0" applyNumberFormat="1" applyFont="1" applyFill="1" applyBorder="1" applyAlignment="1" applyProtection="1">
      <alignment horizontal="center" vertical="center" wrapText="1"/>
      <protection/>
    </xf>
    <xf numFmtId="202" fontId="21" fillId="5" borderId="14" xfId="0" applyNumberFormat="1" applyFont="1" applyFill="1" applyBorder="1" applyAlignment="1" applyProtection="1">
      <alignment horizontal="center" vertical="center" wrapText="1"/>
      <protection/>
    </xf>
    <xf numFmtId="202" fontId="21" fillId="5" borderId="70" xfId="0" applyNumberFormat="1" applyFont="1" applyFill="1" applyBorder="1" applyAlignment="1" applyProtection="1">
      <alignment horizontal="center" vertical="center" wrapText="1"/>
      <protection/>
    </xf>
    <xf numFmtId="0" fontId="21" fillId="5" borderId="45" xfId="0" applyFont="1" applyFill="1" applyBorder="1" applyAlignment="1" applyProtection="1">
      <alignment horizontal="center" vertical="center" wrapText="1"/>
      <protection/>
    </xf>
    <xf numFmtId="0" fontId="21" fillId="5" borderId="46" xfId="0" applyFont="1" applyFill="1" applyBorder="1" applyAlignment="1" applyProtection="1">
      <alignment horizontal="center" vertical="center" wrapText="1"/>
      <protection/>
    </xf>
    <xf numFmtId="0" fontId="21" fillId="5" borderId="56" xfId="0" applyFont="1" applyFill="1" applyBorder="1" applyAlignment="1" applyProtection="1">
      <alignment horizontal="center" vertical="center" wrapText="1"/>
      <protection/>
    </xf>
    <xf numFmtId="0" fontId="21" fillId="5" borderId="18" xfId="0" applyFont="1" applyFill="1" applyBorder="1" applyAlignment="1" applyProtection="1">
      <alignment horizontal="center" vertical="center" wrapText="1"/>
      <protection/>
    </xf>
    <xf numFmtId="0" fontId="21" fillId="5" borderId="48" xfId="0" applyFont="1" applyFill="1" applyBorder="1" applyAlignment="1" applyProtection="1">
      <alignment horizontal="center" vertical="center" wrapText="1"/>
      <protection/>
    </xf>
    <xf numFmtId="0" fontId="21" fillId="5" borderId="49" xfId="0" applyFont="1" applyFill="1" applyBorder="1" applyAlignment="1" applyProtection="1">
      <alignment horizontal="center" vertical="center" wrapText="1"/>
      <protection/>
    </xf>
    <xf numFmtId="0" fontId="0" fillId="2" borderId="20" xfId="0" applyFill="1" applyBorder="1" applyAlignment="1" applyProtection="1" quotePrefix="1">
      <alignment horizontal="left" vertical="top" wrapText="1"/>
      <protection locked="0"/>
    </xf>
    <xf numFmtId="0" fontId="0" fillId="2" borderId="82" xfId="0" applyFill="1" applyBorder="1" applyAlignment="1" applyProtection="1" quotePrefix="1">
      <alignment horizontal="left" vertical="top" wrapText="1"/>
      <protection locked="0"/>
    </xf>
    <xf numFmtId="0" fontId="0" fillId="2" borderId="35" xfId="0" applyFill="1" applyBorder="1" applyAlignment="1" applyProtection="1" quotePrefix="1">
      <alignment horizontal="left" vertical="top" wrapText="1"/>
      <protection locked="0"/>
    </xf>
    <xf numFmtId="202" fontId="0" fillId="6" borderId="74" xfId="0" applyNumberFormat="1" applyFill="1" applyBorder="1" applyAlignment="1" applyProtection="1">
      <alignment horizontal="right" vertical="center"/>
      <protection/>
    </xf>
    <xf numFmtId="202" fontId="0" fillId="6" borderId="93" xfId="0" applyNumberFormat="1" applyFill="1" applyBorder="1" applyAlignment="1" applyProtection="1">
      <alignment horizontal="right" vertical="center"/>
      <protection/>
    </xf>
    <xf numFmtId="202" fontId="0" fillId="6" borderId="94" xfId="0" applyNumberFormat="1" applyFill="1" applyBorder="1" applyAlignment="1" applyProtection="1">
      <alignment horizontal="right" vertical="center"/>
      <protection/>
    </xf>
    <xf numFmtId="202" fontId="0" fillId="6" borderId="95" xfId="0" applyNumberFormat="1" applyFill="1" applyBorder="1" applyAlignment="1" applyProtection="1">
      <alignment horizontal="right" vertical="center"/>
      <protection/>
    </xf>
    <xf numFmtId="202" fontId="0" fillId="6" borderId="75" xfId="0" applyNumberFormat="1" applyFill="1" applyBorder="1" applyAlignment="1" applyProtection="1">
      <alignment horizontal="right" vertical="center"/>
      <protection/>
    </xf>
    <xf numFmtId="0" fontId="22" fillId="6" borderId="54" xfId="0" applyFont="1" applyFill="1" applyBorder="1" applyAlignment="1" applyProtection="1">
      <alignment horizontal="left" vertical="center" wrapText="1"/>
      <protection/>
    </xf>
    <xf numFmtId="0" fontId="22" fillId="6" borderId="52" xfId="0" applyFont="1" applyFill="1" applyBorder="1" applyAlignment="1" applyProtection="1">
      <alignment horizontal="left" vertical="center" wrapText="1"/>
      <protection/>
    </xf>
    <xf numFmtId="0" fontId="22" fillId="6" borderId="16" xfId="0" applyFont="1" applyFill="1" applyBorder="1" applyAlignment="1" applyProtection="1">
      <alignment horizontal="left" vertical="center" wrapText="1"/>
      <protection/>
    </xf>
    <xf numFmtId="0" fontId="22" fillId="2" borderId="52" xfId="0" applyFont="1" applyFill="1" applyBorder="1" applyAlignment="1" applyProtection="1">
      <alignment horizontal="center" vertical="center" wrapText="1"/>
      <protection locked="0"/>
    </xf>
    <xf numFmtId="0" fontId="22" fillId="5" borderId="55" xfId="0" applyFont="1" applyFill="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96" xfId="0" applyBorder="1" applyAlignment="1" applyProtection="1">
      <alignment horizontal="left" vertical="center" wrapText="1"/>
      <protection/>
    </xf>
    <xf numFmtId="0" fontId="0" fillId="0" borderId="71"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22" fillId="6" borderId="58" xfId="0" applyFont="1" applyFill="1" applyBorder="1" applyAlignment="1" applyProtection="1">
      <alignment horizontal="left" vertical="center" wrapText="1"/>
      <protection/>
    </xf>
    <xf numFmtId="0" fontId="22" fillId="6" borderId="30" xfId="0" applyFont="1" applyFill="1" applyBorder="1" applyAlignment="1" applyProtection="1">
      <alignment horizontal="left" vertical="center" wrapText="1"/>
      <protection/>
    </xf>
    <xf numFmtId="0" fontId="22" fillId="6" borderId="30" xfId="0" applyNumberFormat="1"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protection/>
    </xf>
    <xf numFmtId="0" fontId="22" fillId="0" borderId="52" xfId="0" applyFont="1" applyFill="1" applyBorder="1" applyAlignment="1" applyProtection="1">
      <alignment horizontal="center" vertical="center"/>
      <protection/>
    </xf>
    <xf numFmtId="0" fontId="22" fillId="0" borderId="63" xfId="0" applyFont="1" applyFill="1" applyBorder="1" applyAlignment="1" applyProtection="1">
      <alignment horizontal="center" vertical="center"/>
      <protection/>
    </xf>
    <xf numFmtId="0" fontId="22" fillId="2" borderId="54"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left" vertical="center" wrapText="1"/>
      <protection locked="0"/>
    </xf>
    <xf numFmtId="0" fontId="22" fillId="2" borderId="16" xfId="0" applyFont="1" applyFill="1" applyBorder="1" applyAlignment="1" applyProtection="1">
      <alignment horizontal="left" vertical="center" wrapText="1"/>
      <protection locked="0"/>
    </xf>
    <xf numFmtId="0" fontId="22" fillId="5" borderId="13" xfId="0" applyFont="1" applyFill="1" applyBorder="1" applyAlignment="1" applyProtection="1">
      <alignment horizontal="lef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200" fontId="0" fillId="2" borderId="80" xfId="0" applyNumberFormat="1" applyFill="1" applyBorder="1" applyAlignment="1" applyProtection="1">
      <alignment horizontal="right" vertical="center"/>
      <protection locked="0"/>
    </xf>
    <xf numFmtId="200" fontId="0" fillId="2" borderId="44" xfId="0" applyNumberFormat="1" applyFill="1" applyBorder="1" applyAlignment="1" applyProtection="1">
      <alignment horizontal="right" vertical="center"/>
      <protection locked="0"/>
    </xf>
    <xf numFmtId="210" fontId="0" fillId="6" borderId="46" xfId="0" applyNumberFormat="1" applyFill="1" applyBorder="1" applyAlignment="1" applyProtection="1" quotePrefix="1">
      <alignment horizontal="left" vertical="center" wrapText="1"/>
      <protection/>
    </xf>
    <xf numFmtId="210" fontId="0" fillId="6" borderId="56" xfId="0" applyNumberFormat="1" applyFill="1" applyBorder="1" applyAlignment="1" applyProtection="1" quotePrefix="1">
      <alignment horizontal="left" vertical="center" wrapText="1"/>
      <protection/>
    </xf>
    <xf numFmtId="0" fontId="0" fillId="6" borderId="45" xfId="0" applyFill="1" applyBorder="1" applyAlignment="1" applyProtection="1">
      <alignment horizontal="center" vertical="top" textRotation="255" wrapText="1"/>
      <protection/>
    </xf>
    <xf numFmtId="0" fontId="0" fillId="0" borderId="27" xfId="0" applyBorder="1" applyAlignment="1" applyProtection="1">
      <alignment horizontal="center" vertical="top" textRotation="255"/>
      <protection/>
    </xf>
    <xf numFmtId="0" fontId="0" fillId="0" borderId="15" xfId="0" applyBorder="1" applyAlignment="1" applyProtection="1">
      <alignment horizontal="center" vertical="top" textRotation="255"/>
      <protection/>
    </xf>
    <xf numFmtId="0" fontId="0" fillId="0" borderId="18" xfId="0" applyBorder="1" applyAlignment="1" applyProtection="1">
      <alignment horizontal="center" vertical="top" textRotation="255"/>
      <protection/>
    </xf>
    <xf numFmtId="0" fontId="0" fillId="0" borderId="97" xfId="0" applyBorder="1" applyAlignment="1" applyProtection="1">
      <alignment horizontal="center" vertical="top" textRotation="255"/>
      <protection/>
    </xf>
    <xf numFmtId="0" fontId="22" fillId="6" borderId="98" xfId="0" applyFont="1" applyFill="1" applyBorder="1" applyAlignment="1" applyProtection="1" quotePrefix="1">
      <alignment horizontal="left" vertical="top" wrapText="1"/>
      <protection/>
    </xf>
    <xf numFmtId="0" fontId="22" fillId="6" borderId="99" xfId="0" applyFont="1" applyFill="1" applyBorder="1" applyAlignment="1" applyProtection="1" quotePrefix="1">
      <alignment horizontal="left" vertical="top" wrapText="1"/>
      <protection/>
    </xf>
    <xf numFmtId="0" fontId="22" fillId="6" borderId="100" xfId="0" applyFont="1" applyFill="1" applyBorder="1" applyAlignment="1" applyProtection="1" quotePrefix="1">
      <alignment horizontal="left" vertical="top" wrapText="1"/>
      <protection/>
    </xf>
    <xf numFmtId="0" fontId="22" fillId="6" borderId="101" xfId="0" applyFont="1" applyFill="1" applyBorder="1" applyAlignment="1" applyProtection="1" quotePrefix="1">
      <alignment horizontal="left" vertical="top" wrapText="1"/>
      <protection/>
    </xf>
    <xf numFmtId="0" fontId="22" fillId="6" borderId="102" xfId="0" applyFont="1" applyFill="1" applyBorder="1" applyAlignment="1" applyProtection="1" quotePrefix="1">
      <alignment horizontal="left" vertical="top" wrapText="1"/>
      <protection/>
    </xf>
    <xf numFmtId="0" fontId="22" fillId="6" borderId="103" xfId="0" applyFont="1" applyFill="1" applyBorder="1" applyAlignment="1" applyProtection="1" quotePrefix="1">
      <alignment horizontal="left" vertical="top" wrapText="1"/>
      <protection/>
    </xf>
    <xf numFmtId="0" fontId="0" fillId="6" borderId="104" xfId="0" applyFill="1" applyBorder="1" applyAlignment="1" applyProtection="1">
      <alignment horizontal="center" vertical="center" textRotation="255" wrapText="1"/>
      <protection/>
    </xf>
    <xf numFmtId="0" fontId="0" fillId="0" borderId="104" xfId="0" applyBorder="1" applyAlignment="1" applyProtection="1">
      <alignment horizontal="center" vertical="center" textRotation="255" wrapText="1"/>
      <protection/>
    </xf>
    <xf numFmtId="0" fontId="0" fillId="0" borderId="105" xfId="0" applyBorder="1" applyAlignment="1" applyProtection="1">
      <alignment horizontal="center" vertical="center" textRotation="255" wrapText="1"/>
      <protection/>
    </xf>
    <xf numFmtId="0" fontId="0" fillId="6" borderId="106" xfId="0" applyFill="1" applyBorder="1" applyAlignment="1" applyProtection="1">
      <alignment horizontal="center" vertical="center" textRotation="255"/>
      <protection/>
    </xf>
    <xf numFmtId="0" fontId="0" fillId="0" borderId="107" xfId="0" applyBorder="1" applyAlignment="1" applyProtection="1">
      <alignment horizontal="center" vertical="center" textRotation="255"/>
      <protection/>
    </xf>
    <xf numFmtId="0" fontId="0" fillId="0" borderId="9" xfId="0" applyBorder="1" applyAlignment="1" applyProtection="1">
      <alignment horizontal="center" vertical="center" textRotation="255"/>
      <protection/>
    </xf>
    <xf numFmtId="200" fontId="0" fillId="2" borderId="79" xfId="0" applyNumberFormat="1" applyFill="1" applyBorder="1" applyAlignment="1" applyProtection="1">
      <alignment horizontal="right" vertical="center"/>
      <protection locked="0"/>
    </xf>
    <xf numFmtId="200" fontId="0" fillId="2" borderId="40" xfId="0" applyNumberFormat="1" applyFill="1" applyBorder="1" applyAlignment="1" applyProtection="1">
      <alignment horizontal="right" vertical="center"/>
      <protection locked="0"/>
    </xf>
    <xf numFmtId="0" fontId="22" fillId="6" borderId="108" xfId="0" applyFont="1" applyFill="1" applyBorder="1" applyAlignment="1" applyProtection="1" quotePrefix="1">
      <alignment horizontal="left" vertical="top" wrapText="1"/>
      <protection/>
    </xf>
    <xf numFmtId="0" fontId="22" fillId="6" borderId="109" xfId="0" applyFont="1" applyFill="1" applyBorder="1" applyAlignment="1" applyProtection="1" quotePrefix="1">
      <alignment horizontal="left" vertical="top" wrapText="1"/>
      <protection/>
    </xf>
    <xf numFmtId="0" fontId="22" fillId="6" borderId="110" xfId="0" applyFont="1" applyFill="1" applyBorder="1" applyAlignment="1" applyProtection="1" quotePrefix="1">
      <alignment horizontal="left" vertical="top" wrapText="1"/>
      <protection/>
    </xf>
    <xf numFmtId="0" fontId="0" fillId="5" borderId="76" xfId="0" applyFill="1" applyBorder="1" applyAlignment="1" applyProtection="1">
      <alignment horizontal="center" vertical="top" wrapText="1"/>
      <protection/>
    </xf>
    <xf numFmtId="0" fontId="0" fillId="5" borderId="111" xfId="0" applyFill="1" applyBorder="1" applyAlignment="1" applyProtection="1">
      <alignment horizontal="center" vertical="top" wrapText="1"/>
      <protection/>
    </xf>
    <xf numFmtId="0" fontId="0" fillId="5" borderId="112" xfId="0" applyFill="1" applyBorder="1" applyAlignment="1" applyProtection="1">
      <alignment horizontal="center" vertical="top" wrapText="1"/>
      <protection/>
    </xf>
    <xf numFmtId="0" fontId="2" fillId="5" borderId="76" xfId="0" applyFont="1" applyFill="1" applyBorder="1" applyAlignment="1" applyProtection="1">
      <alignment horizontal="center" vertical="center" wrapText="1"/>
      <protection/>
    </xf>
    <xf numFmtId="0" fontId="2" fillId="5" borderId="113" xfId="0" applyFont="1" applyFill="1" applyBorder="1" applyAlignment="1" applyProtection="1">
      <alignment horizontal="center" vertical="center" wrapText="1"/>
      <protection/>
    </xf>
    <xf numFmtId="0" fontId="0" fillId="6" borderId="104" xfId="0" applyFill="1" applyBorder="1" applyAlignment="1" applyProtection="1">
      <alignment vertical="top" textRotation="255" wrapText="1"/>
      <protection/>
    </xf>
    <xf numFmtId="0" fontId="0" fillId="0" borderId="114" xfId="0" applyBorder="1" applyAlignment="1" applyProtection="1">
      <alignment vertical="top" textRotation="255" wrapText="1"/>
      <protection/>
    </xf>
    <xf numFmtId="0" fontId="0" fillId="0" borderId="15" xfId="0" applyBorder="1" applyAlignment="1" applyProtection="1">
      <alignment horizontal="center" vertical="top" textRotation="255" wrapText="1"/>
      <protection/>
    </xf>
    <xf numFmtId="0" fontId="0" fillId="6" borderId="108" xfId="0" applyFill="1" applyBorder="1" applyAlignment="1" applyProtection="1">
      <alignment horizontal="left" vertical="top" wrapText="1"/>
      <protection/>
    </xf>
    <xf numFmtId="0" fontId="0" fillId="0" borderId="109" xfId="0" applyBorder="1" applyAlignment="1" applyProtection="1">
      <alignment horizontal="left" vertical="top" wrapText="1"/>
      <protection/>
    </xf>
    <xf numFmtId="0" fontId="0" fillId="0" borderId="110" xfId="0" applyBorder="1" applyAlignment="1" applyProtection="1">
      <alignment horizontal="left" vertical="top" wrapText="1"/>
      <protection/>
    </xf>
    <xf numFmtId="0" fontId="0" fillId="6" borderId="87" xfId="0" applyFill="1" applyBorder="1" applyAlignment="1" applyProtection="1">
      <alignment horizontal="left" vertical="top" wrapText="1"/>
      <protection/>
    </xf>
    <xf numFmtId="0" fontId="0" fillId="0" borderId="88" xfId="0" applyBorder="1" applyAlignment="1" applyProtection="1">
      <alignment horizontal="left" vertical="top" wrapText="1"/>
      <protection/>
    </xf>
    <xf numFmtId="0" fontId="0" fillId="0" borderId="89" xfId="0" applyBorder="1" applyAlignment="1" applyProtection="1">
      <alignment horizontal="left" vertical="top" wrapText="1"/>
      <protection/>
    </xf>
    <xf numFmtId="0" fontId="0" fillId="0" borderId="90" xfId="0" applyBorder="1" applyAlignment="1" applyProtection="1">
      <alignment horizontal="left" vertical="top" wrapText="1"/>
      <protection/>
    </xf>
    <xf numFmtId="0" fontId="0" fillId="0" borderId="91" xfId="0" applyBorder="1" applyAlignment="1" applyProtection="1">
      <alignment horizontal="left" vertical="top" wrapText="1"/>
      <protection/>
    </xf>
    <xf numFmtId="0" fontId="0" fillId="0" borderId="92" xfId="0" applyBorder="1" applyAlignment="1" applyProtection="1">
      <alignment horizontal="left" vertical="top" wrapText="1"/>
      <protection/>
    </xf>
    <xf numFmtId="0" fontId="20" fillId="5" borderId="45" xfId="0" applyFont="1" applyFill="1" applyBorder="1" applyAlignment="1" applyProtection="1">
      <alignment horizontal="left" vertical="center"/>
      <protection/>
    </xf>
    <xf numFmtId="0" fontId="20" fillId="5" borderId="46" xfId="0" applyFont="1" applyFill="1" applyBorder="1" applyAlignment="1" applyProtection="1">
      <alignment horizontal="left" vertical="center"/>
      <protection/>
    </xf>
    <xf numFmtId="0" fontId="20" fillId="5" borderId="56" xfId="0" applyFont="1" applyFill="1" applyBorder="1" applyAlignment="1" applyProtection="1">
      <alignment horizontal="left" vertical="center"/>
      <protection/>
    </xf>
    <xf numFmtId="0" fontId="20" fillId="5" borderId="18" xfId="0" applyFont="1" applyFill="1" applyBorder="1" applyAlignment="1" applyProtection="1">
      <alignment horizontal="left" vertical="center"/>
      <protection/>
    </xf>
    <xf numFmtId="0" fontId="20" fillId="5" borderId="48" xfId="0" applyFont="1" applyFill="1" applyBorder="1" applyAlignment="1" applyProtection="1">
      <alignment horizontal="left" vertical="center"/>
      <protection/>
    </xf>
    <xf numFmtId="0" fontId="20" fillId="5" borderId="49" xfId="0" applyFont="1" applyFill="1" applyBorder="1" applyAlignment="1" applyProtection="1">
      <alignment horizontal="left" vertical="center"/>
      <protection/>
    </xf>
    <xf numFmtId="0" fontId="0" fillId="0" borderId="115" xfId="0" applyBorder="1" applyAlignment="1" applyProtection="1">
      <alignment horizontal="center" vertical="top" textRotation="255"/>
      <protection/>
    </xf>
    <xf numFmtId="0" fontId="0" fillId="2" borderId="78" xfId="0" applyNumberFormat="1" applyFill="1" applyBorder="1" applyAlignment="1" applyProtection="1">
      <alignment horizontal="left" vertical="center" wrapText="1"/>
      <protection locked="0"/>
    </xf>
    <xf numFmtId="0" fontId="0" fillId="2" borderId="82" xfId="0" applyNumberFormat="1" applyFill="1" applyBorder="1" applyAlignment="1" applyProtection="1">
      <alignment horizontal="left" vertical="center" wrapText="1"/>
      <protection locked="0"/>
    </xf>
    <xf numFmtId="0" fontId="0" fillId="2" borderId="35" xfId="0" applyNumberFormat="1" applyFill="1" applyBorder="1" applyAlignment="1" applyProtection="1">
      <alignment horizontal="left" vertical="center" wrapText="1"/>
      <protection locked="0"/>
    </xf>
    <xf numFmtId="0" fontId="0" fillId="2" borderId="78" xfId="0" applyFill="1" applyBorder="1" applyAlignment="1" applyProtection="1">
      <alignment/>
      <protection locked="0"/>
    </xf>
    <xf numFmtId="0" fontId="0" fillId="2" borderId="82" xfId="0" applyFill="1" applyBorder="1" applyAlignment="1" applyProtection="1">
      <alignment/>
      <protection locked="0"/>
    </xf>
    <xf numFmtId="0" fontId="0" fillId="2" borderId="35" xfId="0" applyFill="1" applyBorder="1" applyAlignment="1" applyProtection="1">
      <alignment/>
      <protection locked="0"/>
    </xf>
    <xf numFmtId="0" fontId="0" fillId="5" borderId="58" xfId="0" applyFill="1" applyBorder="1" applyAlignment="1" applyProtection="1">
      <alignment horizontal="center" vertical="center"/>
      <protection/>
    </xf>
    <xf numFmtId="0" fontId="0" fillId="5" borderId="116" xfId="0" applyFill="1" applyBorder="1" applyAlignment="1" applyProtection="1">
      <alignment horizontal="center" vertical="center"/>
      <protection/>
    </xf>
    <xf numFmtId="49" fontId="0" fillId="2" borderId="79" xfId="0" applyNumberFormat="1" applyFill="1" applyBorder="1" applyAlignment="1" applyProtection="1">
      <alignment horizontal="left" vertical="center" wrapText="1"/>
      <protection locked="0"/>
    </xf>
    <xf numFmtId="49" fontId="0" fillId="2" borderId="83" xfId="0" applyNumberFormat="1" applyFill="1" applyBorder="1" applyAlignment="1" applyProtection="1">
      <alignment horizontal="left" vertical="center" wrapText="1"/>
      <protection locked="0"/>
    </xf>
    <xf numFmtId="49" fontId="0" fillId="2" borderId="40" xfId="0" applyNumberFormat="1" applyFill="1" applyBorder="1" applyAlignment="1" applyProtection="1">
      <alignment horizontal="left" vertical="center" wrapText="1"/>
      <protection locked="0"/>
    </xf>
    <xf numFmtId="0" fontId="24" fillId="6" borderId="0" xfId="0" applyFont="1" applyFill="1" applyBorder="1" applyAlignment="1" applyProtection="1">
      <alignment horizontal="left" vertical="center" wrapText="1"/>
      <protection/>
    </xf>
    <xf numFmtId="0" fontId="0" fillId="6" borderId="104" xfId="0" applyFill="1" applyBorder="1" applyAlignment="1" applyProtection="1">
      <alignment horizontal="center" vertical="center" textRotation="255"/>
      <protection/>
    </xf>
    <xf numFmtId="0" fontId="0" fillId="0" borderId="104" xfId="0" applyBorder="1" applyAlignment="1" applyProtection="1">
      <alignment horizontal="center" vertical="center" textRotation="255"/>
      <protection/>
    </xf>
    <xf numFmtId="0" fontId="0" fillId="0" borderId="114" xfId="0" applyBorder="1" applyAlignment="1" applyProtection="1">
      <alignment horizontal="center" vertical="center" textRotation="255"/>
      <protection/>
    </xf>
    <xf numFmtId="49" fontId="0" fillId="2" borderId="80" xfId="0" applyNumberFormat="1" applyFill="1" applyBorder="1" applyAlignment="1" applyProtection="1">
      <alignment horizontal="left" vertical="center" wrapText="1"/>
      <protection locked="0"/>
    </xf>
    <xf numFmtId="49" fontId="0" fillId="2" borderId="81" xfId="0" applyNumberFormat="1" applyFill="1" applyBorder="1" applyAlignment="1" applyProtection="1">
      <alignment horizontal="left" vertical="center" wrapText="1"/>
      <protection locked="0"/>
    </xf>
    <xf numFmtId="49" fontId="0" fillId="2" borderId="44" xfId="0" applyNumberFormat="1" applyFill="1" applyBorder="1" applyAlignment="1" applyProtection="1">
      <alignment horizontal="left" vertical="center" wrapText="1"/>
      <protection locked="0"/>
    </xf>
    <xf numFmtId="0" fontId="0" fillId="2" borderId="80" xfId="0" applyFill="1" applyBorder="1" applyAlignment="1" applyProtection="1">
      <alignment/>
      <protection locked="0"/>
    </xf>
    <xf numFmtId="0" fontId="0" fillId="2" borderId="81" xfId="0" applyFill="1" applyBorder="1" applyAlignment="1" applyProtection="1">
      <alignment/>
      <protection locked="0"/>
    </xf>
    <xf numFmtId="0" fontId="0" fillId="2" borderId="44" xfId="0" applyFill="1" applyBorder="1" applyAlignment="1" applyProtection="1">
      <alignment/>
      <protection locked="0"/>
    </xf>
    <xf numFmtId="200" fontId="0" fillId="2" borderId="78" xfId="0" applyNumberFormat="1" applyFill="1" applyBorder="1" applyAlignment="1" applyProtection="1">
      <alignment horizontal="right" vertical="center" shrinkToFit="1"/>
      <protection locked="0"/>
    </xf>
    <xf numFmtId="200" fontId="0" fillId="2" borderId="33" xfId="0" applyNumberFormat="1" applyFill="1" applyBorder="1" applyAlignment="1" applyProtection="1">
      <alignment horizontal="right" vertical="center" shrinkToFit="1"/>
      <protection locked="0"/>
    </xf>
    <xf numFmtId="0" fontId="0" fillId="2" borderId="117" xfId="0" applyFill="1" applyBorder="1" applyAlignment="1" applyProtection="1">
      <alignment horizontal="left" vertical="center"/>
      <protection locked="0"/>
    </xf>
    <xf numFmtId="0" fontId="0" fillId="2" borderId="111" xfId="0" applyFill="1" applyBorder="1" applyAlignment="1" applyProtection="1">
      <alignment horizontal="left" vertical="center"/>
      <protection locked="0"/>
    </xf>
    <xf numFmtId="0" fontId="0" fillId="2" borderId="112" xfId="0" applyFill="1" applyBorder="1" applyAlignment="1" applyProtection="1">
      <alignment horizontal="left" vertical="center"/>
      <protection locked="0"/>
    </xf>
    <xf numFmtId="201" fontId="0" fillId="2" borderId="41" xfId="0" applyNumberFormat="1" applyFill="1" applyBorder="1" applyAlignment="1" applyProtection="1">
      <alignment horizontal="right" vertical="center" shrinkToFit="1"/>
      <protection locked="0"/>
    </xf>
    <xf numFmtId="201" fontId="0" fillId="2" borderId="42" xfId="0" applyNumberFormat="1" applyFill="1" applyBorder="1" applyAlignment="1" applyProtection="1">
      <alignment horizontal="right" vertical="center" shrinkToFit="1"/>
      <protection locked="0"/>
    </xf>
    <xf numFmtId="201" fontId="0" fillId="2" borderId="80" xfId="0" applyNumberFormat="1" applyFill="1" applyBorder="1" applyAlignment="1" applyProtection="1">
      <alignment horizontal="right" vertical="center" shrinkToFit="1"/>
      <protection locked="0"/>
    </xf>
    <xf numFmtId="0" fontId="0" fillId="2" borderId="79" xfId="0" applyFill="1" applyBorder="1" applyAlignment="1" applyProtection="1">
      <alignment/>
      <protection locked="0"/>
    </xf>
    <xf numFmtId="0" fontId="0" fillId="2" borderId="83" xfId="0" applyFill="1" applyBorder="1" applyAlignment="1" applyProtection="1">
      <alignment/>
      <protection locked="0"/>
    </xf>
    <xf numFmtId="0" fontId="0" fillId="2" borderId="40" xfId="0" applyFill="1" applyBorder="1" applyAlignment="1" applyProtection="1">
      <alignment/>
      <protection locked="0"/>
    </xf>
    <xf numFmtId="0" fontId="20" fillId="5" borderId="76" xfId="0" applyFont="1" applyFill="1" applyBorder="1" applyAlignment="1" applyProtection="1">
      <alignment horizontal="left" vertical="center"/>
      <protection/>
    </xf>
    <xf numFmtId="0" fontId="20" fillId="5" borderId="111" xfId="0" applyFont="1" applyFill="1" applyBorder="1" applyAlignment="1" applyProtection="1">
      <alignment horizontal="left" vertical="center"/>
      <protection/>
    </xf>
    <xf numFmtId="0" fontId="20" fillId="5" borderId="112" xfId="0" applyFont="1" applyFill="1" applyBorder="1" applyAlignment="1" applyProtection="1">
      <alignment horizontal="left" vertical="center"/>
      <protection/>
    </xf>
    <xf numFmtId="0" fontId="22" fillId="3" borderId="84" xfId="0" applyFont="1" applyFill="1" applyBorder="1" applyAlignment="1" applyProtection="1">
      <alignment horizontal="center" vertical="center" wrapText="1"/>
      <protection/>
    </xf>
    <xf numFmtId="0" fontId="22" fillId="3" borderId="66" xfId="0" applyFont="1" applyFill="1" applyBorder="1" applyAlignment="1" applyProtection="1">
      <alignment horizontal="center" vertical="center" wrapText="1"/>
      <protection/>
    </xf>
    <xf numFmtId="0" fontId="22" fillId="3" borderId="67" xfId="0" applyFont="1" applyFill="1" applyBorder="1" applyAlignment="1" applyProtection="1">
      <alignment horizontal="center" vertical="center" wrapText="1"/>
      <protection/>
    </xf>
    <xf numFmtId="0" fontId="0" fillId="0" borderId="66" xfId="0" applyBorder="1" applyAlignment="1" applyProtection="1">
      <alignment/>
      <protection/>
    </xf>
    <xf numFmtId="0" fontId="0" fillId="0" borderId="67" xfId="0" applyBorder="1" applyAlignment="1" applyProtection="1">
      <alignment/>
      <protection/>
    </xf>
    <xf numFmtId="0" fontId="22" fillId="2" borderId="54" xfId="0" applyFont="1" applyFill="1" applyBorder="1" applyAlignment="1" applyProtection="1">
      <alignment horizontal="left" vertical="center"/>
      <protection locked="0"/>
    </xf>
    <xf numFmtId="0" fontId="22" fillId="2" borderId="52" xfId="0" applyFont="1" applyFill="1" applyBorder="1" applyAlignment="1" applyProtection="1">
      <alignment horizontal="left" vertical="center"/>
      <protection locked="0"/>
    </xf>
    <xf numFmtId="0" fontId="22" fillId="5" borderId="0" xfId="0" applyFont="1" applyFill="1" applyBorder="1" applyAlignment="1" applyProtection="1">
      <alignment horizontal="left" vertical="center"/>
      <protection/>
    </xf>
    <xf numFmtId="0" fontId="22" fillId="5" borderId="47" xfId="0" applyFont="1" applyFill="1" applyBorder="1" applyAlignment="1" applyProtection="1">
      <alignment horizontal="left" vertical="center"/>
      <protection/>
    </xf>
    <xf numFmtId="0" fontId="22" fillId="0" borderId="54" xfId="0" applyFont="1" applyFill="1" applyBorder="1" applyAlignment="1" applyProtection="1">
      <alignment horizontal="left" vertical="center"/>
      <protection/>
    </xf>
    <xf numFmtId="0" fontId="22" fillId="0" borderId="52" xfId="0" applyFont="1" applyFill="1" applyBorder="1" applyAlignment="1" applyProtection="1">
      <alignment horizontal="left" vertical="center"/>
      <protection/>
    </xf>
    <xf numFmtId="0" fontId="22" fillId="5" borderId="55" xfId="0" applyFont="1" applyFill="1" applyBorder="1" applyAlignment="1" applyProtection="1">
      <alignment horizontal="left" vertical="center"/>
      <protection/>
    </xf>
    <xf numFmtId="0" fontId="22" fillId="5" borderId="13" xfId="0" applyFont="1" applyFill="1" applyBorder="1" applyAlignment="1" applyProtection="1">
      <alignment horizontal="left" vertical="center"/>
      <protection/>
    </xf>
    <xf numFmtId="0" fontId="0" fillId="6" borderId="15" xfId="0" applyFill="1" applyBorder="1" applyAlignment="1" applyProtection="1">
      <alignment horizontal="center" vertical="top" textRotation="255" wrapText="1"/>
      <protection/>
    </xf>
    <xf numFmtId="200" fontId="0" fillId="2" borderId="20" xfId="0" applyNumberFormat="1" applyFill="1" applyBorder="1" applyAlignment="1" applyProtection="1">
      <alignment horizontal="right" vertical="center" shrinkToFit="1"/>
      <protection locked="0"/>
    </xf>
    <xf numFmtId="200" fontId="0" fillId="2" borderId="35" xfId="0" applyNumberFormat="1" applyFill="1" applyBorder="1" applyAlignment="1" applyProtection="1">
      <alignment horizontal="right" vertical="center" shrinkToFit="1"/>
      <protection locked="0"/>
    </xf>
    <xf numFmtId="0" fontId="0" fillId="6" borderId="58" xfId="0" applyFill="1" applyBorder="1" applyAlignment="1" applyProtection="1">
      <alignment horizontal="center" vertical="center" shrinkToFit="1"/>
      <protection/>
    </xf>
    <xf numFmtId="0" fontId="0" fillId="6" borderId="118" xfId="0" applyFill="1" applyBorder="1" applyAlignment="1" applyProtection="1">
      <alignment horizontal="center" vertical="center" shrinkToFit="1"/>
      <protection/>
    </xf>
    <xf numFmtId="0" fontId="0" fillId="6" borderId="119" xfId="0" applyFill="1" applyBorder="1" applyAlignment="1" applyProtection="1">
      <alignment horizontal="center" vertical="center" shrinkToFit="1"/>
      <protection/>
    </xf>
    <xf numFmtId="0" fontId="0" fillId="6" borderId="32" xfId="0" applyFill="1" applyBorder="1" applyAlignment="1" applyProtection="1">
      <alignment horizontal="center" vertical="center" shrinkToFit="1"/>
      <protection/>
    </xf>
    <xf numFmtId="0" fontId="22" fillId="5" borderId="46" xfId="0" applyFont="1" applyFill="1" applyBorder="1" applyAlignment="1" applyProtection="1">
      <alignment horizontal="left" vertical="center"/>
      <protection/>
    </xf>
    <xf numFmtId="0" fontId="22" fillId="5" borderId="56"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wrapText="1"/>
      <protection/>
    </xf>
    <xf numFmtId="0" fontId="0" fillId="5" borderId="14" xfId="0" applyFill="1" applyBorder="1" applyAlignment="1" applyProtection="1">
      <alignment vertical="center" wrapText="1"/>
      <protection/>
    </xf>
    <xf numFmtId="0" fontId="0" fillId="5" borderId="70" xfId="0" applyFill="1" applyBorder="1" applyAlignment="1" applyProtection="1">
      <alignment vertical="center" wrapText="1"/>
      <protection/>
    </xf>
    <xf numFmtId="0" fontId="22" fillId="0" borderId="58" xfId="0" applyFont="1" applyFill="1" applyBorder="1" applyAlignment="1" applyProtection="1">
      <alignment horizontal="left" vertical="center"/>
      <protection/>
    </xf>
    <xf numFmtId="0" fontId="22" fillId="0" borderId="30" xfId="0" applyFont="1" applyFill="1" applyBorder="1" applyAlignment="1" applyProtection="1">
      <alignment horizontal="left" vertical="center"/>
      <protection/>
    </xf>
    <xf numFmtId="0" fontId="0" fillId="0" borderId="14" xfId="0" applyBorder="1" applyAlignment="1" applyProtection="1">
      <alignment vertical="center" wrapText="1"/>
      <protection/>
    </xf>
    <xf numFmtId="0" fontId="22" fillId="5" borderId="76" xfId="0" applyFont="1" applyFill="1" applyBorder="1" applyAlignment="1" applyProtection="1">
      <alignment horizontal="left" vertical="center"/>
      <protection/>
    </xf>
    <xf numFmtId="0" fontId="0" fillId="0" borderId="111" xfId="0" applyBorder="1" applyAlignment="1" applyProtection="1">
      <alignment horizontal="left" vertical="center"/>
      <protection/>
    </xf>
    <xf numFmtId="0" fontId="0" fillId="0" borderId="112" xfId="0" applyBorder="1" applyAlignment="1" applyProtection="1">
      <alignment horizontal="left" vertical="center"/>
      <protection/>
    </xf>
    <xf numFmtId="0" fontId="22" fillId="6" borderId="120" xfId="0" applyFont="1" applyFill="1" applyBorder="1" applyAlignment="1" applyProtection="1">
      <alignment horizontal="center" vertical="center" wrapText="1"/>
      <protection/>
    </xf>
    <xf numFmtId="0" fontId="22" fillId="6" borderId="69"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21" xfId="0" applyBorder="1" applyAlignment="1" applyProtection="1">
      <alignment horizontal="center" vertical="center" wrapText="1"/>
      <protection/>
    </xf>
    <xf numFmtId="0" fontId="22" fillId="6" borderId="122" xfId="0" applyFont="1" applyFill="1" applyBorder="1" applyAlignment="1" applyProtection="1">
      <alignment horizontal="center" vertical="center" wrapText="1"/>
      <protection/>
    </xf>
    <xf numFmtId="0" fontId="0" fillId="0" borderId="70" xfId="0" applyBorder="1" applyAlignment="1" applyProtection="1">
      <alignment horizontal="center" vertical="center" wrapText="1"/>
      <protection/>
    </xf>
    <xf numFmtId="0" fontId="2" fillId="5" borderId="76" xfId="0" applyFont="1" applyFill="1" applyBorder="1" applyAlignment="1" applyProtection="1">
      <alignment horizontal="right" vertical="center"/>
      <protection/>
    </xf>
    <xf numFmtId="0" fontId="0" fillId="0" borderId="111" xfId="0" applyBorder="1" applyAlignment="1" applyProtection="1">
      <alignment horizontal="right" vertical="center"/>
      <protection/>
    </xf>
    <xf numFmtId="0" fontId="0" fillId="0" borderId="112" xfId="0" applyBorder="1" applyAlignment="1" applyProtection="1">
      <alignment horizontal="right" vertical="center"/>
      <protection/>
    </xf>
    <xf numFmtId="0" fontId="0" fillId="5" borderId="123" xfId="0" applyFill="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2" xfId="0" applyBorder="1" applyAlignment="1" applyProtection="1">
      <alignment horizontal="center" vertical="center"/>
      <protection/>
    </xf>
    <xf numFmtId="0" fontId="21" fillId="5" borderId="69" xfId="0" applyFont="1"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70" xfId="0" applyBorder="1" applyAlignment="1" applyProtection="1">
      <alignment horizontal="center" vertical="center"/>
      <protection/>
    </xf>
    <xf numFmtId="0" fontId="0" fillId="0" borderId="101" xfId="0" applyBorder="1" applyAlignment="1" applyProtection="1">
      <alignment horizontal="left" vertical="top" wrapText="1"/>
      <protection/>
    </xf>
    <xf numFmtId="0" fontId="0" fillId="0" borderId="102" xfId="0" applyBorder="1" applyAlignment="1" applyProtection="1">
      <alignment horizontal="left" vertical="top" wrapText="1"/>
      <protection/>
    </xf>
    <xf numFmtId="0" fontId="0" fillId="0" borderId="103" xfId="0" applyBorder="1" applyAlignment="1" applyProtection="1">
      <alignment horizontal="left" vertical="top" wrapText="1"/>
      <protection/>
    </xf>
    <xf numFmtId="0" fontId="0" fillId="0" borderId="87" xfId="0" applyBorder="1" applyAlignment="1" applyProtection="1">
      <alignment horizontal="left" vertical="top" wrapText="1"/>
      <protection/>
    </xf>
    <xf numFmtId="0" fontId="0" fillId="0" borderId="98" xfId="0" applyBorder="1" applyAlignment="1" applyProtection="1">
      <alignment horizontal="left" vertical="top" wrapText="1"/>
      <protection/>
    </xf>
    <xf numFmtId="0" fontId="0" fillId="0" borderId="99" xfId="0" applyBorder="1" applyAlignment="1" applyProtection="1">
      <alignment horizontal="left" vertical="top" wrapText="1"/>
      <protection/>
    </xf>
    <xf numFmtId="0" fontId="0" fillId="0" borderId="100" xfId="0" applyBorder="1" applyAlignment="1" applyProtection="1">
      <alignment horizontal="left" vertical="top" wrapText="1"/>
      <protection/>
    </xf>
    <xf numFmtId="0" fontId="0" fillId="6" borderId="101" xfId="0" applyNumberFormat="1" applyFont="1" applyFill="1" applyBorder="1" applyAlignment="1" applyProtection="1">
      <alignment horizontal="left" vertical="top" wrapText="1"/>
      <protection/>
    </xf>
    <xf numFmtId="0" fontId="0" fillId="0" borderId="124" xfId="0" applyBorder="1" applyAlignment="1" applyProtection="1">
      <alignment horizontal="left" vertical="top" wrapText="1"/>
      <protection/>
    </xf>
    <xf numFmtId="0" fontId="0" fillId="0" borderId="125" xfId="0" applyBorder="1" applyAlignment="1" applyProtection="1">
      <alignment horizontal="left" vertical="top" wrapText="1"/>
      <protection/>
    </xf>
    <xf numFmtId="0" fontId="0" fillId="0" borderId="126" xfId="0" applyBorder="1" applyAlignment="1" applyProtection="1">
      <alignment horizontal="left" vertical="top" wrapText="1"/>
      <protection/>
    </xf>
    <xf numFmtId="0" fontId="0" fillId="6" borderId="101" xfId="0" applyFill="1" applyBorder="1" applyAlignment="1" applyProtection="1">
      <alignment horizontal="left" vertical="top" wrapText="1"/>
      <protection/>
    </xf>
    <xf numFmtId="0" fontId="21" fillId="0" borderId="11" xfId="0" applyFont="1" applyBorder="1" applyAlignment="1" applyProtection="1">
      <alignment/>
      <protection locked="0"/>
    </xf>
    <xf numFmtId="0" fontId="21" fillId="0" borderId="52" xfId="0" applyFont="1" applyBorder="1" applyAlignment="1" applyProtection="1">
      <alignment/>
      <protection locked="0"/>
    </xf>
    <xf numFmtId="0" fontId="21" fillId="0" borderId="16" xfId="0" applyFont="1" applyBorder="1" applyAlignment="1" applyProtection="1">
      <alignment/>
      <protection locked="0"/>
    </xf>
    <xf numFmtId="0" fontId="21" fillId="6" borderId="11" xfId="0" applyFont="1" applyFill="1" applyBorder="1" applyAlignment="1" applyProtection="1">
      <alignment/>
      <protection locked="0"/>
    </xf>
    <xf numFmtId="200" fontId="21" fillId="6" borderId="11" xfId="0" applyNumberFormat="1" applyFont="1" applyFill="1" applyBorder="1" applyAlignment="1" applyProtection="1">
      <alignment/>
      <protection locked="0"/>
    </xf>
    <xf numFmtId="0" fontId="0" fillId="6" borderId="0" xfId="0" applyFill="1" applyBorder="1" applyAlignment="1">
      <alignment horizontal="center" vertical="center" wrapText="1"/>
    </xf>
    <xf numFmtId="0" fontId="22" fillId="6" borderId="0" xfId="0" applyFont="1" applyFill="1" applyBorder="1" applyAlignment="1" applyProtection="1">
      <alignment horizontal="center" vertical="center" wrapText="1"/>
      <protection locked="0"/>
    </xf>
    <xf numFmtId="201" fontId="22" fillId="6" borderId="0" xfId="0" applyNumberFormat="1" applyFont="1" applyFill="1" applyBorder="1" applyAlignment="1" applyProtection="1">
      <alignment horizontal="center" vertical="center" wrapText="1"/>
      <protection/>
    </xf>
    <xf numFmtId="0" fontId="0" fillId="0" borderId="71" xfId="0" applyBorder="1" applyAlignment="1">
      <alignment horizontal="center" vertical="center" wrapText="1"/>
    </xf>
    <xf numFmtId="0" fontId="0" fillId="0" borderId="65"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4" xfId="0" applyBorder="1" applyAlignment="1">
      <alignment horizontal="left" vertical="center" wrapText="1"/>
    </xf>
    <xf numFmtId="0" fontId="0" fillId="0" borderId="70" xfId="0" applyBorder="1" applyAlignment="1">
      <alignment horizontal="left" vertical="center" wrapText="1"/>
    </xf>
    <xf numFmtId="0" fontId="0" fillId="6" borderId="0" xfId="0" applyFill="1" applyBorder="1" applyAlignment="1">
      <alignment horizontal="left" vertical="center" wrapText="1"/>
    </xf>
    <xf numFmtId="0" fontId="0" fillId="0" borderId="66" xfId="0" applyBorder="1" applyAlignment="1">
      <alignment/>
    </xf>
    <xf numFmtId="0" fontId="0" fillId="0" borderId="67" xfId="0" applyBorder="1" applyAlignment="1">
      <alignment/>
    </xf>
    <xf numFmtId="0" fontId="22" fillId="6" borderId="11" xfId="0" applyFont="1" applyFill="1" applyBorder="1" applyAlignment="1" applyProtection="1">
      <alignment horizontal="center" vertical="center" wrapText="1"/>
      <protection locked="0"/>
    </xf>
    <xf numFmtId="0" fontId="22" fillId="6" borderId="16" xfId="0" applyFont="1" applyFill="1" applyBorder="1" applyAlignment="1" applyProtection="1">
      <alignment horizontal="center" vertical="center" wrapText="1"/>
      <protection locked="0"/>
    </xf>
    <xf numFmtId="0" fontId="0" fillId="0" borderId="13" xfId="0" applyBorder="1" applyAlignment="1">
      <alignment horizontal="left" vertical="center" wrapText="1"/>
    </xf>
    <xf numFmtId="0" fontId="0" fillId="0" borderId="96" xfId="0"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0" fillId="0" borderId="71" xfId="0" applyBorder="1" applyAlignment="1">
      <alignment vertical="center" wrapText="1"/>
    </xf>
    <xf numFmtId="0" fontId="0" fillId="0" borderId="72" xfId="0" applyBorder="1" applyAlignment="1">
      <alignment vertical="center" wrapText="1"/>
    </xf>
    <xf numFmtId="0" fontId="0" fillId="0" borderId="52" xfId="0" applyBorder="1" applyAlignment="1">
      <alignment vertical="center"/>
    </xf>
    <xf numFmtId="0" fontId="0" fillId="0" borderId="16" xfId="0" applyBorder="1" applyAlignment="1">
      <alignment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02" xfId="0" applyBorder="1" applyAlignment="1">
      <alignment horizontal="left" vertical="top" wrapText="1"/>
    </xf>
    <xf numFmtId="0" fontId="0" fillId="0" borderId="103" xfId="0" applyBorder="1" applyAlignment="1">
      <alignment horizontal="left" vertical="top" wrapText="1"/>
    </xf>
    <xf numFmtId="0" fontId="0" fillId="0" borderId="88" xfId="0" applyBorder="1" applyAlignment="1">
      <alignment horizontal="left" vertical="top" wrapText="1"/>
    </xf>
    <xf numFmtId="0" fontId="0" fillId="0" borderId="89" xfId="0" applyBorder="1" applyAlignment="1">
      <alignment horizontal="left" vertical="top" wrapText="1"/>
    </xf>
    <xf numFmtId="0" fontId="0" fillId="0" borderId="87" xfId="0" applyBorder="1" applyAlignment="1">
      <alignment horizontal="left" vertical="top" wrapText="1"/>
    </xf>
    <xf numFmtId="0" fontId="0" fillId="0" borderId="70" xfId="0" applyBorder="1" applyAlignment="1">
      <alignment horizontal="center" vertical="center" wrapText="1"/>
    </xf>
    <xf numFmtId="40" fontId="0" fillId="2" borderId="79" xfId="17" applyNumberFormat="1" applyFill="1" applyBorder="1" applyAlignment="1" applyProtection="1">
      <alignment/>
      <protection locked="0"/>
    </xf>
    <xf numFmtId="40" fontId="0" fillId="2" borderId="83" xfId="17" applyNumberFormat="1" applyFill="1" applyBorder="1" applyAlignment="1" applyProtection="1">
      <alignment/>
      <protection locked="0"/>
    </xf>
    <xf numFmtId="40" fontId="0" fillId="2" borderId="40" xfId="17" applyNumberFormat="1" applyFill="1" applyBorder="1" applyAlignment="1" applyProtection="1">
      <alignment/>
      <protection locked="0"/>
    </xf>
    <xf numFmtId="0" fontId="0" fillId="0" borderId="111" xfId="0" applyBorder="1" applyAlignment="1">
      <alignment horizontal="right" vertical="center"/>
    </xf>
    <xf numFmtId="0" fontId="0" fillId="0" borderId="112" xfId="0" applyBorder="1" applyAlignment="1">
      <alignment horizontal="right" vertical="center"/>
    </xf>
    <xf numFmtId="0" fontId="0" fillId="0" borderId="0" xfId="0" applyBorder="1" applyAlignment="1">
      <alignment vertical="center" wrapText="1"/>
    </xf>
    <xf numFmtId="0" fontId="0" fillId="0" borderId="46" xfId="0" applyBorder="1" applyAlignment="1">
      <alignment vertical="center" wrapText="1"/>
    </xf>
    <xf numFmtId="0" fontId="0" fillId="0" borderId="104" xfId="0" applyBorder="1" applyAlignment="1">
      <alignment horizontal="center" vertical="center" textRotation="255"/>
    </xf>
    <xf numFmtId="0" fontId="0" fillId="0" borderId="114" xfId="0" applyBorder="1" applyAlignment="1">
      <alignment horizontal="center" vertical="center" textRotation="255"/>
    </xf>
    <xf numFmtId="9" fontId="23" fillId="6" borderId="78" xfId="0" applyNumberFormat="1" applyFont="1" applyFill="1" applyBorder="1" applyAlignment="1" applyProtection="1">
      <alignment horizontal="center" vertical="center"/>
      <protection/>
    </xf>
    <xf numFmtId="9" fontId="23" fillId="6" borderId="35" xfId="0" applyNumberFormat="1" applyFont="1" applyFill="1" applyBorder="1" applyAlignment="1" applyProtection="1">
      <alignment horizontal="center" vertical="center"/>
      <protection/>
    </xf>
    <xf numFmtId="0" fontId="0" fillId="0" borderId="115" xfId="0" applyBorder="1" applyAlignment="1">
      <alignment horizontal="center" vertical="top" textRotation="255"/>
    </xf>
    <xf numFmtId="40" fontId="0" fillId="2" borderId="78" xfId="17" applyNumberFormat="1" applyFill="1" applyBorder="1" applyAlignment="1" applyProtection="1">
      <alignment/>
      <protection locked="0"/>
    </xf>
    <xf numFmtId="40" fontId="0" fillId="2" borderId="82" xfId="17" applyNumberFormat="1" applyFill="1" applyBorder="1" applyAlignment="1" applyProtection="1">
      <alignment/>
      <protection locked="0"/>
    </xf>
    <xf numFmtId="40" fontId="0" fillId="2" borderId="35" xfId="17" applyNumberFormat="1" applyFill="1" applyBorder="1" applyAlignment="1" applyProtection="1">
      <alignment/>
      <protection locked="0"/>
    </xf>
    <xf numFmtId="0" fontId="0" fillId="0" borderId="15" xfId="0" applyBorder="1" applyAlignment="1">
      <alignment horizontal="center" vertical="top" textRotation="255" wrapText="1"/>
    </xf>
    <xf numFmtId="0" fontId="0" fillId="0" borderId="27" xfId="0" applyBorder="1" applyAlignment="1">
      <alignment horizontal="center" vertical="top" textRotation="255"/>
    </xf>
    <xf numFmtId="0" fontId="0" fillId="0" borderId="18" xfId="0" applyBorder="1" applyAlignment="1">
      <alignment horizontal="center" vertical="top" textRotation="255"/>
    </xf>
    <xf numFmtId="0" fontId="0" fillId="0" borderId="97" xfId="0" applyBorder="1" applyAlignment="1">
      <alignment horizontal="center" vertical="top" textRotation="255"/>
    </xf>
    <xf numFmtId="0" fontId="0" fillId="0" borderId="104" xfId="0"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107" xfId="0" applyBorder="1" applyAlignment="1">
      <alignment horizontal="center" vertical="center" textRotation="255"/>
    </xf>
    <xf numFmtId="0" fontId="0" fillId="0" borderId="9" xfId="0" applyBorder="1" applyAlignment="1">
      <alignment horizontal="center" vertical="center" textRotation="255"/>
    </xf>
    <xf numFmtId="0" fontId="0" fillId="0" borderId="114" xfId="0" applyBorder="1" applyAlignment="1">
      <alignment vertical="top" textRotation="255" wrapText="1"/>
    </xf>
    <xf numFmtId="0" fontId="0" fillId="0" borderId="15" xfId="0" applyBorder="1" applyAlignment="1">
      <alignment horizontal="center" vertical="top" textRotation="255"/>
    </xf>
    <xf numFmtId="0" fontId="0" fillId="0" borderId="98" xfId="0" applyBorder="1" applyAlignment="1">
      <alignment horizontal="left" vertical="top" wrapText="1"/>
    </xf>
    <xf numFmtId="0" fontId="0" fillId="0" borderId="99" xfId="0" applyBorder="1" applyAlignment="1">
      <alignment horizontal="left" vertical="top" wrapText="1"/>
    </xf>
    <xf numFmtId="0" fontId="0" fillId="0" borderId="100" xfId="0" applyBorder="1" applyAlignment="1">
      <alignment horizontal="left" vertical="top" wrapText="1"/>
    </xf>
    <xf numFmtId="0" fontId="0" fillId="0" borderId="14" xfId="0" applyBorder="1" applyAlignment="1">
      <alignment horizontal="center" vertical="center" wrapText="1"/>
    </xf>
    <xf numFmtId="0" fontId="0" fillId="0" borderId="121" xfId="0" applyBorder="1" applyAlignment="1">
      <alignment horizontal="center" vertical="center" wrapText="1"/>
    </xf>
    <xf numFmtId="0" fontId="0" fillId="5" borderId="14" xfId="0" applyFill="1" applyBorder="1" applyAlignment="1">
      <alignment vertical="center" wrapText="1"/>
    </xf>
    <xf numFmtId="0" fontId="0" fillId="5" borderId="70" xfId="0" applyFill="1" applyBorder="1" applyAlignment="1">
      <alignment vertical="center" wrapText="1"/>
    </xf>
    <xf numFmtId="0" fontId="0" fillId="6" borderId="0" xfId="0" applyFill="1" applyBorder="1" applyAlignment="1">
      <alignment vertical="center" wrapText="1"/>
    </xf>
    <xf numFmtId="0" fontId="22" fillId="6" borderId="0" xfId="0" applyFont="1" applyFill="1" applyBorder="1" applyAlignment="1" applyProtection="1">
      <alignment horizontal="left" vertical="center"/>
      <protection/>
    </xf>
    <xf numFmtId="0" fontId="0" fillId="6" borderId="0" xfId="0" applyFill="1" applyBorder="1" applyAlignment="1">
      <alignment horizontal="left" vertical="center"/>
    </xf>
    <xf numFmtId="0" fontId="0" fillId="0" borderId="0" xfId="0" applyAlignment="1">
      <alignment vertical="center" wrapText="1"/>
    </xf>
    <xf numFmtId="9" fontId="23" fillId="2" borderId="41" xfId="0" applyNumberFormat="1" applyFont="1" applyFill="1" applyBorder="1" applyAlignment="1" applyProtection="1">
      <alignment horizontal="center" vertical="center"/>
      <protection locked="0"/>
    </xf>
    <xf numFmtId="9" fontId="23" fillId="2" borderId="42" xfId="0" applyNumberFormat="1" applyFont="1" applyFill="1" applyBorder="1" applyAlignment="1" applyProtection="1">
      <alignment horizontal="center" vertical="center"/>
      <protection locked="0"/>
    </xf>
    <xf numFmtId="9" fontId="23" fillId="6" borderId="80" xfId="0" applyNumberFormat="1" applyFont="1" applyFill="1" applyBorder="1" applyAlignment="1" applyProtection="1">
      <alignment horizontal="center" vertical="center"/>
      <protection/>
    </xf>
    <xf numFmtId="9" fontId="23" fillId="6" borderId="44" xfId="0" applyNumberFormat="1" applyFont="1" applyFill="1" applyBorder="1" applyAlignment="1" applyProtection="1">
      <alignment horizontal="center" vertical="center"/>
      <protection/>
    </xf>
    <xf numFmtId="201" fontId="0" fillId="2" borderId="83" xfId="0" applyNumberFormat="1" applyFill="1" applyBorder="1" applyAlignment="1" applyProtection="1">
      <alignment horizontal="right" vertical="center"/>
      <protection locked="0"/>
    </xf>
    <xf numFmtId="201" fontId="0" fillId="2" borderId="40" xfId="0" applyNumberFormat="1" applyFill="1" applyBorder="1" applyAlignment="1" applyProtection="1">
      <alignment horizontal="right" vertical="center"/>
      <protection locked="0"/>
    </xf>
    <xf numFmtId="0" fontId="22" fillId="6" borderId="17" xfId="0" applyFont="1" applyFill="1" applyBorder="1" applyAlignment="1" applyProtection="1">
      <alignment horizontal="center" vertical="center" wrapText="1"/>
      <protection/>
    </xf>
    <xf numFmtId="9" fontId="23" fillId="6" borderId="79" xfId="0" applyNumberFormat="1" applyFont="1" applyFill="1" applyBorder="1" applyAlignment="1" applyProtection="1">
      <alignment horizontal="center" vertical="center"/>
      <protection/>
    </xf>
    <xf numFmtId="9" fontId="23" fillId="6" borderId="40" xfId="0" applyNumberFormat="1" applyFont="1" applyFill="1" applyBorder="1" applyAlignment="1" applyProtection="1">
      <alignment horizontal="center" vertical="center"/>
      <protection/>
    </xf>
    <xf numFmtId="201" fontId="0" fillId="2" borderId="81" xfId="0" applyNumberFormat="1" applyFill="1" applyBorder="1" applyAlignment="1" applyProtection="1">
      <alignment horizontal="right" vertical="center" shrinkToFit="1"/>
      <protection locked="0"/>
    </xf>
    <xf numFmtId="201" fontId="0" fillId="2" borderId="81" xfId="0" applyNumberFormat="1" applyFill="1" applyBorder="1" applyAlignment="1" applyProtection="1">
      <alignment horizontal="right" vertical="center"/>
      <protection locked="0"/>
    </xf>
    <xf numFmtId="201" fontId="0" fillId="2" borderId="44" xfId="0" applyNumberFormat="1" applyFill="1" applyBorder="1" applyAlignment="1" applyProtection="1">
      <alignment horizontal="right" vertical="center"/>
      <protection locked="0"/>
    </xf>
    <xf numFmtId="201" fontId="0" fillId="2" borderId="83" xfId="0" applyNumberFormat="1" applyFill="1" applyBorder="1" applyAlignment="1" applyProtection="1">
      <alignment horizontal="right" vertical="center" shrinkToFit="1"/>
      <protection locked="0"/>
    </xf>
    <xf numFmtId="9" fontId="23" fillId="2" borderId="37" xfId="0" applyNumberFormat="1" applyFont="1" applyFill="1" applyBorder="1" applyAlignment="1" applyProtection="1">
      <alignment horizontal="center" vertical="center"/>
      <protection locked="0"/>
    </xf>
    <xf numFmtId="9" fontId="23" fillId="2" borderId="38" xfId="0" applyNumberFormat="1" applyFont="1" applyFill="1" applyBorder="1" applyAlignment="1" applyProtection="1">
      <alignment horizontal="center" vertical="center"/>
      <protection locked="0"/>
    </xf>
    <xf numFmtId="212" fontId="0" fillId="2" borderId="80" xfId="0" applyNumberFormat="1" applyFill="1" applyBorder="1" applyAlignment="1" applyProtection="1">
      <alignment horizontal="left" vertical="center" wrapText="1"/>
      <protection locked="0"/>
    </xf>
    <xf numFmtId="212" fontId="0" fillId="2" borderId="81" xfId="0" applyNumberFormat="1" applyFill="1" applyBorder="1" applyAlignment="1" applyProtection="1">
      <alignment horizontal="left" vertical="center" wrapText="1"/>
      <protection locked="0"/>
    </xf>
    <xf numFmtId="212" fontId="0" fillId="2" borderId="44" xfId="0" applyNumberFormat="1" applyFill="1" applyBorder="1" applyAlignment="1" applyProtection="1">
      <alignment horizontal="left" vertical="center" wrapText="1"/>
      <protection locked="0"/>
    </xf>
    <xf numFmtId="0" fontId="0" fillId="6" borderId="30" xfId="0" applyFill="1" applyBorder="1" applyAlignment="1" applyProtection="1">
      <alignment horizontal="center" vertical="center" shrinkToFit="1"/>
      <protection/>
    </xf>
    <xf numFmtId="200" fontId="0" fillId="2" borderId="82" xfId="0" applyNumberFormat="1" applyFill="1" applyBorder="1" applyAlignment="1" applyProtection="1">
      <alignment horizontal="right" vertical="center" shrinkToFit="1"/>
      <protection locked="0"/>
    </xf>
    <xf numFmtId="201" fontId="0" fillId="2" borderId="82" xfId="0" applyNumberFormat="1" applyFill="1" applyBorder="1" applyAlignment="1" applyProtection="1">
      <alignment horizontal="right" vertical="center"/>
      <protection locked="0"/>
    </xf>
    <xf numFmtId="201" fontId="0" fillId="2" borderId="35" xfId="0" applyNumberFormat="1" applyFill="1" applyBorder="1" applyAlignment="1" applyProtection="1">
      <alignment horizontal="right" vertical="center"/>
      <protection locked="0"/>
    </xf>
    <xf numFmtId="9" fontId="23" fillId="2" borderId="20" xfId="0" applyNumberFormat="1" applyFont="1" applyFill="1" applyBorder="1" applyAlignment="1" applyProtection="1">
      <alignment horizontal="center" vertical="center"/>
      <protection locked="0"/>
    </xf>
    <xf numFmtId="9" fontId="23" fillId="2" borderId="33" xfId="0" applyNumberFormat="1" applyFont="1" applyFill="1" applyBorder="1" applyAlignment="1" applyProtection="1">
      <alignment horizontal="center" vertical="center"/>
      <protection locked="0"/>
    </xf>
    <xf numFmtId="0" fontId="0" fillId="0" borderId="14" xfId="0" applyBorder="1" applyAlignment="1">
      <alignment horizontal="center" vertical="center"/>
    </xf>
    <xf numFmtId="0" fontId="0" fillId="0" borderId="70" xfId="0" applyBorder="1" applyAlignment="1">
      <alignment horizontal="center" vertical="center"/>
    </xf>
    <xf numFmtId="0" fontId="0" fillId="0" borderId="101" xfId="0" applyBorder="1" applyAlignment="1">
      <alignment horizontal="left" vertical="top" wrapText="1"/>
    </xf>
    <xf numFmtId="14" fontId="21" fillId="6" borderId="11" xfId="0" applyNumberFormat="1" applyFont="1" applyFill="1" applyBorder="1" applyAlignment="1" applyProtection="1">
      <alignment/>
      <protection locked="0"/>
    </xf>
    <xf numFmtId="14" fontId="21" fillId="0" borderId="16" xfId="0" applyNumberFormat="1" applyFon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一次ｴﾈﾙｷﾞｰ消費量（MJ/年㎡）</a:t>
            </a:r>
          </a:p>
        </c:rich>
      </c:tx>
      <c:layout>
        <c:manualLayout>
          <c:xMode val="factor"/>
          <c:yMode val="factor"/>
          <c:x val="-0.03125"/>
          <c:y val="0.88"/>
        </c:manualLayout>
      </c:layout>
      <c:spPr>
        <a:noFill/>
        <a:ln>
          <a:noFill/>
        </a:ln>
      </c:spPr>
    </c:title>
    <c:plotArea>
      <c:layout>
        <c:manualLayout>
          <c:xMode val="edge"/>
          <c:yMode val="edge"/>
          <c:x val="0.13175"/>
          <c:y val="0"/>
          <c:w val="0.49525"/>
          <c:h val="0.923"/>
        </c:manualLayout>
      </c:layout>
      <c:barChart>
        <c:barDir val="col"/>
        <c:grouping val="stacked"/>
        <c:varyColors val="0"/>
        <c:ser>
          <c:idx val="8"/>
          <c:order val="0"/>
          <c:tx>
            <c:strRef>
              <c:f>'6.比較'!$B$13</c:f>
              <c:strCache>
                <c:ptCount val="1"/>
                <c:pt idx="0">
                  <c:v>風力発電</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'6.比較'!$C$13:$D$13</c:f>
              <c:numCache/>
            </c:numRef>
          </c:val>
        </c:ser>
        <c:ser>
          <c:idx val="0"/>
          <c:order val="1"/>
          <c:tx>
            <c:strRef>
              <c:f>'6.比較'!$B$8</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'6.比較'!$C$6:$D$6</c:f>
              <c:strCache/>
            </c:strRef>
          </c:cat>
          <c:val>
            <c:numRef>
              <c:f>'6.比較'!$C$8:$D$8</c:f>
              <c:numCache/>
            </c:numRef>
          </c:val>
        </c:ser>
        <c:ser>
          <c:idx val="4"/>
          <c:order val="2"/>
          <c:tx>
            <c:strRef>
              <c:f>'6.比較'!$B$9</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'6.比較'!$C$9:$D$9</c:f>
              <c:numCache/>
            </c:numRef>
          </c:val>
        </c:ser>
        <c:ser>
          <c:idx val="5"/>
          <c:order val="3"/>
          <c:tx>
            <c:strRef>
              <c:f>'6.比較'!$B$10</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'6.比較'!$C$6:$D$6</c:f>
              <c:strCache/>
            </c:strRef>
          </c:cat>
          <c:val>
            <c:numRef>
              <c:f>'6.比較'!$C$10:$D$10</c:f>
              <c:numCache/>
            </c:numRef>
          </c:val>
        </c:ser>
        <c:overlap val="100"/>
        <c:serLines>
          <c:spPr>
            <a:ln w="3175">
              <a:solidFill/>
            </a:ln>
          </c:spPr>
        </c:serLines>
        <c:axId val="8547456"/>
        <c:axId val="9818241"/>
      </c:barChart>
      <c:catAx>
        <c:axId val="8547456"/>
        <c:scaling>
          <c:orientation val="minMax"/>
        </c:scaling>
        <c:axPos val="b"/>
        <c:delete val="0"/>
        <c:numFmt formatCode="General" sourceLinked="1"/>
        <c:majorTickMark val="in"/>
        <c:minorTickMark val="none"/>
        <c:tickLblPos val="none"/>
        <c:crossAx val="9818241"/>
        <c:crosses val="autoZero"/>
        <c:auto val="1"/>
        <c:lblOffset val="100"/>
        <c:noMultiLvlLbl val="0"/>
      </c:catAx>
      <c:valAx>
        <c:axId val="9818241"/>
        <c:scaling>
          <c:orientation val="minMax"/>
        </c:scaling>
        <c:axPos val="l"/>
        <c:delete val="0"/>
        <c:numFmt formatCode="General" sourceLinked="1"/>
        <c:majorTickMark val="in"/>
        <c:minorTickMark val="none"/>
        <c:tickLblPos val="nextTo"/>
        <c:crossAx val="8547456"/>
        <c:crossesAt val="1"/>
        <c:crossBetween val="between"/>
        <c:dispUnits/>
      </c:valAx>
      <c:spPr>
        <a:noFill/>
        <a:ln>
          <a:noFill/>
        </a:ln>
      </c:spPr>
    </c:plotArea>
    <c:legend>
      <c:legendPos val="r"/>
      <c:layout>
        <c:manualLayout>
          <c:xMode val="edge"/>
          <c:yMode val="edge"/>
          <c:x val="0.812"/>
          <c:y val="0.352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1"/>
          <c:w val="0.943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('環境調和ﾁｪｯｸｼｰﾄ（新築）'!$G$18,'環境調和ﾁｪｯｸｼｰﾄ（新築）'!$I$18,'環境調和ﾁｪｯｸｼｰﾄ（新築）'!$K$18,'環境調和ﾁｪｯｸｼｰﾄ（新築）'!$M$18)</c:f>
              <c:numCache/>
            </c:numRef>
          </c:val>
        </c:ser>
        <c:gapWidth val="60"/>
        <c:axId val="5754202"/>
        <c:axId val="51787819"/>
      </c:barChart>
      <c:catAx>
        <c:axId val="5754202"/>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51787819"/>
        <c:crosses val="autoZero"/>
        <c:auto val="1"/>
        <c:lblOffset val="100"/>
        <c:noMultiLvlLbl val="0"/>
      </c:catAx>
      <c:valAx>
        <c:axId val="51787819"/>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57542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12725"/>
          <c:w val="0.941"/>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('環境調和ﾁｪｯｸｼｰﾄ（新築）'!$G$19,'環境調和ﾁｪｯｸｼｰﾄ（新築）'!$I$19,'環境調和ﾁｪｯｸｼｰﾄ（新築）'!$K$19,'環境調和ﾁｪｯｸｼｰﾄ（新築）'!$M$19)</c:f>
              <c:numCache/>
            </c:numRef>
          </c:val>
        </c:ser>
        <c:gapWidth val="60"/>
        <c:axId val="63437188"/>
        <c:axId val="34063781"/>
      </c:barChart>
      <c:catAx>
        <c:axId val="63437188"/>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4063781"/>
        <c:crosses val="autoZero"/>
        <c:auto val="1"/>
        <c:lblOffset val="100"/>
        <c:noMultiLvlLbl val="0"/>
      </c:catAx>
      <c:valAx>
        <c:axId val="34063781"/>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634371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2725"/>
          <c:w val="0.92975"/>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('環境調和ﾁｪｯｸｼｰﾄ（新築）'!$G$20,'環境調和ﾁｪｯｸｼｰﾄ（新築）'!$I$20,'環境調和ﾁｪｯｸｼｰﾄ（新築）'!$K$20,'環境調和ﾁｪｯｸｼｰﾄ（新築）'!$M$20)</c:f>
              <c:numCache/>
            </c:numRef>
          </c:val>
        </c:ser>
        <c:gapWidth val="60"/>
        <c:axId val="38138574"/>
        <c:axId val="7702847"/>
      </c:barChart>
      <c:catAx>
        <c:axId val="38138574"/>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7702847"/>
        <c:crosses val="autoZero"/>
        <c:auto val="1"/>
        <c:lblOffset val="100"/>
        <c:noMultiLvlLbl val="0"/>
      </c:catAx>
      <c:valAx>
        <c:axId val="7702847"/>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381385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89"/>
          <c:y val="0.12075"/>
          <c:w val="0.32075"/>
          <c:h val="0.824"/>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'環境調和ﾁｪｯｸｼｰﾄ（新築）'!$B$39:$B$45</c:f>
              <c:numCache/>
            </c:numRef>
          </c:val>
        </c:ser>
        <c:ser>
          <c:idx val="4"/>
          <c:order val="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5"/>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'環境調和ﾁｪｯｸｼｰﾄ（新築）'!$U$31:$U$31</c:f>
              <c:numCache/>
            </c:numRef>
          </c:val>
        </c:ser>
        <c:ser>
          <c:idx val="6"/>
          <c:order val="3"/>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0"/>
          <c:order val="4"/>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1"/>
          <c:order val="5"/>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'環境調和ﾁｪｯｸｼｰﾄ（新築）'!$F$39:$F$45</c:f>
              <c:numCache/>
            </c:numRef>
          </c:val>
        </c:ser>
        <c:ser>
          <c:idx val="2"/>
          <c:order val="6"/>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'環境調和ﾁｪｯｸｼｰﾄ（新築）'!$H$39:$H$45</c:f>
              <c:numCache/>
            </c:numRef>
          </c:val>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8"/>
          <c:order val="8"/>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'環境調和ﾁｪｯｸｼｰﾄ（新築）'!$I$39:$I$45</c:f>
              <c:numCache/>
            </c:numRef>
          </c:val>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'環境調和ﾁｪｯｸｼｰﾄ（新築）'!$J$39:$J$45</c:f>
              <c:numCache/>
            </c:numRef>
          </c:val>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'環境調和ﾁｪｯｸｼｰﾄ（新築）'!$K$39:$K$45</c:f>
              <c:numCache/>
            </c:numRef>
          </c:val>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'環境調和ﾁｪｯｸｼｰﾄ（新築）'!$L$39:$L$45</c:f>
              <c:numCache/>
            </c:numRef>
          </c:val>
        </c:ser>
        <c:axId val="2216760"/>
        <c:axId val="19950841"/>
      </c:radarChart>
      <c:catAx>
        <c:axId val="2216760"/>
        <c:scaling>
          <c:orientation val="minMax"/>
        </c:scaling>
        <c:axPos val="b"/>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9950841"/>
        <c:crosses val="autoZero"/>
        <c:auto val="1"/>
        <c:lblOffset val="100"/>
        <c:noMultiLvlLbl val="0"/>
      </c:catAx>
      <c:valAx>
        <c:axId val="19950841"/>
        <c:scaling>
          <c:orientation val="minMax"/>
        </c:scaling>
        <c:axPos val="l"/>
        <c:majorGridlines/>
        <c:delete val="0"/>
        <c:numFmt formatCode="General" sourceLinked="1"/>
        <c:majorTickMark val="cross"/>
        <c:minorTickMark val="none"/>
        <c:tickLblPos val="nextTo"/>
        <c:crossAx val="221676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475"/>
          <c:y val="0.09475"/>
          <c:w val="0.517"/>
          <c:h val="0.90225"/>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'環境調和ﾁｪｯｸｼｰﾄ（改修）'!$B$39:$B$45</c:f>
              <c:numCache/>
            </c:numRef>
          </c:val>
        </c:ser>
        <c:ser>
          <c:idx val="4"/>
          <c:order val="1"/>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'環境調和ﾁｪｯｸｼｰﾄ（改修）'!$E$39:$E$45</c:f>
              <c:numCache/>
            </c:numRef>
          </c:val>
        </c:ser>
        <c:ser>
          <c:idx val="1"/>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'環境調和ﾁｪｯｸｼｰﾄ（改修）'!$F$39:$F$45</c:f>
              <c:numCache/>
            </c:numRef>
          </c:val>
        </c:ser>
        <c:axId val="45339842"/>
        <c:axId val="5405395"/>
      </c:radarChart>
      <c:catAx>
        <c:axId val="45339842"/>
        <c:scaling>
          <c:orientation val="minMax"/>
        </c:scaling>
        <c:axPos val="b"/>
        <c:majorGridlines/>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5405395"/>
        <c:crosses val="autoZero"/>
        <c:auto val="1"/>
        <c:lblOffset val="100"/>
        <c:noMultiLvlLbl val="0"/>
      </c:catAx>
      <c:valAx>
        <c:axId val="5405395"/>
        <c:scaling>
          <c:orientation val="minMax"/>
        </c:scaling>
        <c:axPos val="l"/>
        <c:majorGridlines/>
        <c:delete val="0"/>
        <c:numFmt formatCode="General" sourceLinked="1"/>
        <c:majorTickMark val="cross"/>
        <c:minorTickMark val="none"/>
        <c:tickLblPos val="nextTo"/>
        <c:crossAx val="4533984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
          <c:w val="0.937"/>
          <c:h val="0.81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('環境調和ﾁｪｯｸｼｰﾄ（改修）'!$G$16,'環境調和ﾁｪｯｸｼｰﾄ（改修）'!$K$16)</c:f>
              <c:numCache/>
            </c:numRef>
          </c:val>
        </c:ser>
        <c:gapWidth val="60"/>
        <c:axId val="48648556"/>
        <c:axId val="35183821"/>
      </c:barChart>
      <c:catAx>
        <c:axId val="48648556"/>
        <c:scaling>
          <c:orientation val="minMax"/>
        </c:scaling>
        <c:axPos val="b"/>
        <c:delete val="1"/>
        <c:majorTickMark val="in"/>
        <c:minorTickMark val="none"/>
        <c:tickLblPos val="nextTo"/>
        <c:txPr>
          <a:bodyPr/>
          <a:lstStyle/>
          <a:p>
            <a:pPr>
              <a:defRPr lang="en-US" cap="none" sz="350" b="0" i="0" u="none" baseline="0">
                <a:latin typeface="ＭＳ Ｐゴシック"/>
                <a:ea typeface="ＭＳ Ｐゴシック"/>
                <a:cs typeface="ＭＳ Ｐゴシック"/>
              </a:defRPr>
            </a:pPr>
          </a:p>
        </c:txPr>
        <c:crossAx val="35183821"/>
        <c:crosses val="autoZero"/>
        <c:auto val="1"/>
        <c:lblOffset val="100"/>
        <c:noMultiLvlLbl val="0"/>
      </c:catAx>
      <c:valAx>
        <c:axId val="35183821"/>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486485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25" b="0" i="0" u="none" baseline="0">
          <a:latin typeface="ＭＳ Ｐゴシック"/>
          <a:ea typeface="ＭＳ Ｐゴシック"/>
          <a:cs typeface="ＭＳ Ｐ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9"/>
          <c:w val="0.93625"/>
          <c:h val="0.81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('環境調和ﾁｪｯｸｼｰﾄ（改修）'!$G$17,'環境調和ﾁｪｯｸｼｰﾄ（改修）'!$K$17)</c:f>
              <c:numCache/>
            </c:numRef>
          </c:val>
        </c:ser>
        <c:gapWidth val="60"/>
        <c:axId val="48218934"/>
        <c:axId val="31317223"/>
      </c:barChart>
      <c:catAx>
        <c:axId val="48218934"/>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1317223"/>
        <c:crosses val="autoZero"/>
        <c:auto val="1"/>
        <c:lblOffset val="100"/>
        <c:noMultiLvlLbl val="0"/>
      </c:catAx>
      <c:valAx>
        <c:axId val="31317223"/>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82189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39"/>
          <c:w val="0.938"/>
          <c:h val="0.816"/>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('環境調和ﾁｪｯｸｼｰﾄ（改修）'!$G$18,'環境調和ﾁｪｯｸｼｰﾄ（改修）'!$K$18)</c:f>
              <c:numCache/>
            </c:numRef>
          </c:val>
        </c:ser>
        <c:gapWidth val="60"/>
        <c:axId val="13419552"/>
        <c:axId val="53667105"/>
      </c:barChart>
      <c:catAx>
        <c:axId val="13419552"/>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53667105"/>
        <c:crosses val="autoZero"/>
        <c:auto val="1"/>
        <c:lblOffset val="100"/>
        <c:noMultiLvlLbl val="0"/>
      </c:catAx>
      <c:valAx>
        <c:axId val="53667105"/>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4195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415"/>
          <c:w val="0.93575"/>
          <c:h val="0.816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('環境調和ﾁｪｯｸｼｰﾄ（改修）'!$G$19,'環境調和ﾁｪｯｸｼｰﾄ（改修）'!$K$19)</c:f>
              <c:numCache/>
            </c:numRef>
          </c:val>
        </c:ser>
        <c:gapWidth val="60"/>
        <c:axId val="13241898"/>
        <c:axId val="52068219"/>
      </c:barChart>
      <c:catAx>
        <c:axId val="13241898"/>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52068219"/>
        <c:crosses val="autoZero"/>
        <c:auto val="1"/>
        <c:lblOffset val="100"/>
        <c:noMultiLvlLbl val="0"/>
      </c:catAx>
      <c:valAx>
        <c:axId val="52068219"/>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2418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
          <c:w val="0.92925"/>
          <c:h val="0.81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('環境調和ﾁｪｯｸｼｰﾄ（改修）'!$G$20,'環境調和ﾁｪｯｸｼｰﾄ（改修）'!$K$20)</c:f>
              <c:numCache/>
            </c:numRef>
          </c:val>
        </c:ser>
        <c:gapWidth val="60"/>
        <c:axId val="65960788"/>
        <c:axId val="56776181"/>
      </c:barChart>
      <c:catAx>
        <c:axId val="65960788"/>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56776181"/>
        <c:crosses val="autoZero"/>
        <c:auto val="1"/>
        <c:lblOffset val="100"/>
        <c:noMultiLvlLbl val="0"/>
      </c:catAx>
      <c:valAx>
        <c:axId val="56776181"/>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9607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ＣＯ</a:t>
            </a:r>
            <a:r>
              <a:rPr lang="en-US" cap="none" sz="975" b="0" i="0" u="none" baseline="-25000">
                <a:latin typeface="ＭＳ Ｐゴシック"/>
                <a:ea typeface="ＭＳ Ｐゴシック"/>
                <a:cs typeface="ＭＳ Ｐゴシック"/>
              </a:rPr>
              <a:t>２</a:t>
            </a:r>
            <a:r>
              <a:rPr lang="en-US" cap="none" sz="975" b="0" i="0" u="none" baseline="0">
                <a:latin typeface="ＭＳ Ｐゴシック"/>
                <a:ea typeface="ＭＳ Ｐゴシック"/>
                <a:cs typeface="ＭＳ Ｐゴシック"/>
              </a:rPr>
              <a:t>排出量（kg-CO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/年㎡）</a:t>
            </a:r>
          </a:p>
        </c:rich>
      </c:tx>
      <c:layout>
        <c:manualLayout>
          <c:xMode val="factor"/>
          <c:yMode val="factor"/>
          <c:x val="-0.03125"/>
          <c:y val="0.8735"/>
        </c:manualLayout>
      </c:layout>
      <c:spPr>
        <a:noFill/>
        <a:ln>
          <a:noFill/>
        </a:ln>
      </c:spPr>
    </c:title>
    <c:plotArea>
      <c:layout>
        <c:manualLayout>
          <c:xMode val="edge"/>
          <c:yMode val="edge"/>
          <c:x val="0.12875"/>
          <c:y val="0.005"/>
          <c:w val="0.50775"/>
          <c:h val="0.89525"/>
        </c:manualLayout>
      </c:layout>
      <c:barChart>
        <c:barDir val="col"/>
        <c:grouping val="stacked"/>
        <c:varyColors val="0"/>
        <c:ser>
          <c:idx val="8"/>
          <c:order val="0"/>
          <c:tx>
            <c:strRef>
              <c:f>'6.比較'!$B$27</c:f>
              <c:strCache>
                <c:ptCount val="1"/>
                <c:pt idx="0">
                  <c:v>太陽光発電量</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'6.比較'!$C$27:$D$27</c:f>
              <c:numCache/>
            </c:numRef>
          </c:val>
        </c:ser>
        <c:ser>
          <c:idx val="0"/>
          <c:order val="1"/>
          <c:tx>
            <c:strRef>
              <c:f>'6.比較'!$B$23</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'6.比較'!$C$21:$D$21</c:f>
              <c:strCache/>
            </c:strRef>
          </c:cat>
          <c:val>
            <c:numRef>
              <c:f>'6.比較'!$C$23:$D$23</c:f>
              <c:numCache/>
            </c:numRef>
          </c:val>
        </c:ser>
        <c:ser>
          <c:idx val="4"/>
          <c:order val="2"/>
          <c:tx>
            <c:strRef>
              <c:f>'6.比較'!$B$24</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'6.比較'!$C$24:$D$24</c:f>
              <c:numCache/>
            </c:numRef>
          </c:val>
        </c:ser>
        <c:ser>
          <c:idx val="5"/>
          <c:order val="3"/>
          <c:tx>
            <c:strRef>
              <c:f>'6.比較'!$B$25</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'6.比較'!$C$21:$D$21</c:f>
              <c:strCache/>
            </c:strRef>
          </c:cat>
          <c:val>
            <c:numRef>
              <c:f>'6.比較'!$C$25:$D$25</c:f>
              <c:numCache/>
            </c:numRef>
          </c:val>
        </c:ser>
        <c:overlap val="100"/>
        <c:serLines>
          <c:spPr>
            <a:ln w="3175">
              <a:solidFill/>
            </a:ln>
          </c:spPr>
        </c:serLines>
        <c:axId val="21255306"/>
        <c:axId val="57080027"/>
      </c:barChart>
      <c:catAx>
        <c:axId val="21255306"/>
        <c:scaling>
          <c:orientation val="minMax"/>
        </c:scaling>
        <c:axPos val="b"/>
        <c:delete val="0"/>
        <c:numFmt formatCode="General" sourceLinked="1"/>
        <c:majorTickMark val="in"/>
        <c:minorTickMark val="none"/>
        <c:tickLblPos val="none"/>
        <c:crossAx val="57080027"/>
        <c:crosses val="autoZero"/>
        <c:auto val="1"/>
        <c:lblOffset val="100"/>
        <c:noMultiLvlLbl val="0"/>
      </c:catAx>
      <c:valAx>
        <c:axId val="57080027"/>
        <c:scaling>
          <c:orientation val="minMax"/>
        </c:scaling>
        <c:axPos val="l"/>
        <c:delete val="0"/>
        <c:numFmt formatCode="General" sourceLinked="1"/>
        <c:majorTickMark val="in"/>
        <c:minorTickMark val="none"/>
        <c:tickLblPos val="nextTo"/>
        <c:crossAx val="21255306"/>
        <c:crossesAt val="1"/>
        <c:crossBetween val="between"/>
        <c:dispUnits/>
      </c:valAx>
      <c:spPr>
        <a:noFill/>
        <a:ln>
          <a:noFill/>
        </a:ln>
      </c:spPr>
    </c:plotArea>
    <c:legend>
      <c:legendPos val="r"/>
      <c:layout>
        <c:manualLayout>
          <c:xMode val="edge"/>
          <c:yMode val="edge"/>
          <c:x val="0.74925"/>
          <c:y val="0.34"/>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ランニングコスト（円/年㎡）</a:t>
            </a:r>
          </a:p>
        </c:rich>
      </c:tx>
      <c:layout>
        <c:manualLayout>
          <c:xMode val="factor"/>
          <c:yMode val="factor"/>
          <c:x val="-0.044"/>
          <c:y val="0.8675"/>
        </c:manualLayout>
      </c:layout>
      <c:spPr>
        <a:noFill/>
        <a:ln>
          <a:noFill/>
        </a:ln>
      </c:spPr>
    </c:title>
    <c:plotArea>
      <c:layout>
        <c:manualLayout>
          <c:xMode val="edge"/>
          <c:yMode val="edge"/>
          <c:x val="0.1225"/>
          <c:y val="0.00575"/>
          <c:w val="0.533"/>
          <c:h val="0.8775"/>
        </c:manualLayout>
      </c:layout>
      <c:barChart>
        <c:barDir val="col"/>
        <c:grouping val="stacked"/>
        <c:varyColors val="0"/>
        <c:ser>
          <c:idx val="0"/>
          <c:order val="0"/>
          <c:tx>
            <c:strRef>
              <c:f>'6.比較'!$B$36</c:f>
              <c:strCache>
                <c:ptCount val="1"/>
                <c:pt idx="0">
                  <c:v>電気</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'6.比較'!$C$35:$D$35</c:f>
              <c:strCache/>
            </c:strRef>
          </c:cat>
          <c:val>
            <c:numRef>
              <c:f>'6.比較'!$C$36:$D$36</c:f>
              <c:numCache/>
            </c:numRef>
          </c:val>
        </c:ser>
        <c:ser>
          <c:idx val="1"/>
          <c:order val="1"/>
          <c:tx>
            <c:strRef>
              <c:f>'6.比較'!$B$37</c:f>
              <c:strCache>
                <c:ptCount val="1"/>
                <c:pt idx="0">
                  <c:v>ガス</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'6.比較'!$C$35:$D$35</c:f>
              <c:strCache/>
            </c:strRef>
          </c:cat>
          <c:val>
            <c:numRef>
              <c:f>'6.比較'!$C$37:$D$37</c:f>
              <c:numCache/>
            </c:numRef>
          </c:val>
        </c:ser>
        <c:ser>
          <c:idx val="2"/>
          <c:order val="2"/>
          <c:tx>
            <c:strRef>
              <c:f>'6.比較'!$B$38</c:f>
              <c:strCache>
                <c:ptCount val="1"/>
                <c:pt idx="0">
                  <c:v>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'6.比較'!$C$38:$D$38</c:f>
              <c:numCache/>
            </c:numRef>
          </c:val>
        </c:ser>
        <c:ser>
          <c:idx val="3"/>
          <c:order val="3"/>
          <c:tx>
            <c:strRef>
              <c:f>'6.比較'!$B$39</c:f>
              <c:strCache>
                <c:ptCount val="1"/>
                <c:pt idx="0">
                  <c:v>上下水</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'6.比較'!$C$39:$D$39</c:f>
              <c:numCache/>
            </c:numRef>
          </c:val>
        </c:ser>
        <c:overlap val="100"/>
        <c:serLines>
          <c:spPr>
            <a:ln w="3175">
              <a:solidFill/>
            </a:ln>
          </c:spPr>
        </c:serLines>
        <c:axId val="43958196"/>
        <c:axId val="60079445"/>
      </c:barChart>
      <c:catAx>
        <c:axId val="43958196"/>
        <c:scaling>
          <c:orientation val="minMax"/>
        </c:scaling>
        <c:axPos val="b"/>
        <c:delete val="0"/>
        <c:numFmt formatCode="General" sourceLinked="1"/>
        <c:majorTickMark val="in"/>
        <c:minorTickMark val="none"/>
        <c:tickLblPos val="none"/>
        <c:crossAx val="60079445"/>
        <c:crosses val="autoZero"/>
        <c:auto val="1"/>
        <c:lblOffset val="100"/>
        <c:noMultiLvlLbl val="0"/>
      </c:catAx>
      <c:valAx>
        <c:axId val="60079445"/>
        <c:scaling>
          <c:orientation val="minMax"/>
        </c:scaling>
        <c:axPos val="l"/>
        <c:delete val="0"/>
        <c:numFmt formatCode="General" sourceLinked="1"/>
        <c:majorTickMark val="in"/>
        <c:minorTickMark val="none"/>
        <c:tickLblPos val="nextTo"/>
        <c:crossAx val="43958196"/>
        <c:crossesAt val="1"/>
        <c:crossBetween val="between"/>
        <c:dispUnits/>
      </c:valAx>
      <c:spPr>
        <a:noFill/>
        <a:ln>
          <a:noFill/>
        </a:ln>
      </c:spPr>
    </c:plotArea>
    <c:legend>
      <c:legendPos val="r"/>
      <c:layout>
        <c:manualLayout>
          <c:xMode val="edge"/>
          <c:yMode val="edge"/>
          <c:x val="0.79"/>
          <c:y val="0.269"/>
        </c:manualLayout>
      </c:layout>
      <c:overlay val="0"/>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イニシャルコストの差額（円/㎡）</a:t>
            </a:r>
          </a:p>
        </c:rich>
      </c:tx>
      <c:layout>
        <c:manualLayout>
          <c:xMode val="factor"/>
          <c:yMode val="factor"/>
          <c:x val="-0.05025"/>
          <c:y val="0.88175"/>
        </c:manualLayout>
      </c:layout>
      <c:spPr>
        <a:noFill/>
        <a:ln>
          <a:noFill/>
        </a:ln>
      </c:spPr>
    </c:title>
    <c:plotArea>
      <c:layout>
        <c:manualLayout>
          <c:xMode val="edge"/>
          <c:yMode val="edge"/>
          <c:x val="0.18825"/>
          <c:y val="0.006"/>
          <c:w val="0.45225"/>
          <c:h val="0.9335"/>
        </c:manualLayout>
      </c:layout>
      <c:barChart>
        <c:barDir val="col"/>
        <c:grouping val="stacked"/>
        <c:varyColors val="0"/>
        <c:ser>
          <c:idx val="1"/>
          <c:order val="0"/>
          <c:tx>
            <c:strRef>
              <c:f>'6.比較'!$B$49</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'6.比較'!$C$49:$D$49</c:f>
              <c:numCache/>
            </c:numRef>
          </c:val>
        </c:ser>
        <c:ser>
          <c:idx val="0"/>
          <c:order val="1"/>
          <c:tx>
            <c:strRef>
              <c:f>'6.比較'!$B$48</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'6.比較'!$C$48:$D$48</c:f>
              <c:numCache/>
            </c:numRef>
          </c:val>
        </c:ser>
        <c:ser>
          <c:idx val="4"/>
          <c:order val="2"/>
          <c:tx>
            <c:strRef>
              <c:f>'6.比較'!$B$50</c:f>
              <c:strCache>
                <c:ptCount val="1"/>
                <c:pt idx="0">
                  <c:v>照明設備による増分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'6.比較'!$C$50:$D$50</c:f>
              <c:numCache/>
            </c:numRef>
          </c:val>
        </c:ser>
        <c:ser>
          <c:idx val="3"/>
          <c:order val="3"/>
          <c:tx>
            <c:strRef>
              <c:f>'6.比較'!$B$51</c:f>
              <c:strCache>
                <c:ptCount val="1"/>
                <c:pt idx="0">
                  <c:v>太陽光発電による増分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'6.比較'!$C$51:$D$51</c:f>
              <c:numCache/>
            </c:numRef>
          </c:val>
        </c:ser>
        <c:ser>
          <c:idx val="5"/>
          <c:order val="4"/>
          <c:tx>
            <c:strRef>
              <c:f>'6.比較'!$B$52</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'6.比較'!$C$52:$D$52</c:f>
              <c:numCache/>
            </c:numRef>
          </c:val>
        </c:ser>
        <c:overlap val="100"/>
        <c:serLines>
          <c:spPr>
            <a:ln w="3175">
              <a:solidFill/>
            </a:ln>
          </c:spPr>
        </c:serLines>
        <c:axId val="3844094"/>
        <c:axId val="34596847"/>
      </c:barChart>
      <c:catAx>
        <c:axId val="3844094"/>
        <c:scaling>
          <c:orientation val="minMax"/>
        </c:scaling>
        <c:axPos val="b"/>
        <c:delete val="0"/>
        <c:numFmt formatCode="General" sourceLinked="1"/>
        <c:majorTickMark val="in"/>
        <c:minorTickMark val="none"/>
        <c:tickLblPos val="none"/>
        <c:crossAx val="34596847"/>
        <c:crosses val="autoZero"/>
        <c:auto val="1"/>
        <c:lblOffset val="100"/>
        <c:noMultiLvlLbl val="0"/>
      </c:catAx>
      <c:valAx>
        <c:axId val="34596847"/>
        <c:scaling>
          <c:orientation val="minMax"/>
        </c:scaling>
        <c:axPos val="l"/>
        <c:delete val="0"/>
        <c:numFmt formatCode="General" sourceLinked="1"/>
        <c:majorTickMark val="in"/>
        <c:minorTickMark val="none"/>
        <c:tickLblPos val="nextTo"/>
        <c:crossAx val="3844094"/>
        <c:crossesAt val="1"/>
        <c:crossBetween val="between"/>
        <c:dispUnits/>
      </c:valAx>
      <c:spPr>
        <a:noFill/>
        <a:ln>
          <a:noFill/>
        </a:ln>
      </c:spPr>
    </c:plotArea>
    <c:legend>
      <c:legendPos val="r"/>
      <c:layout>
        <c:manualLayout>
          <c:xMode val="edge"/>
          <c:yMode val="edge"/>
          <c:x val="0.63"/>
          <c:y val="0.14975"/>
        </c:manualLayout>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イニシャルＣＯ</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の差（kg-CO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a:t>
            </a:r>
          </a:p>
        </c:rich>
      </c:tx>
      <c:layout>
        <c:manualLayout>
          <c:xMode val="factor"/>
          <c:yMode val="factor"/>
          <c:x val="-0.022"/>
          <c:y val="0.8605"/>
        </c:manualLayout>
      </c:layout>
      <c:spPr>
        <a:noFill/>
        <a:ln>
          <a:noFill/>
        </a:ln>
      </c:spPr>
    </c:title>
    <c:plotArea>
      <c:layout>
        <c:manualLayout>
          <c:xMode val="edge"/>
          <c:yMode val="edge"/>
          <c:x val="0.169"/>
          <c:y val="0.07775"/>
          <c:w val="0.4795"/>
          <c:h val="0.75575"/>
        </c:manualLayout>
      </c:layout>
      <c:barChart>
        <c:barDir val="col"/>
        <c:grouping val="stacked"/>
        <c:varyColors val="0"/>
        <c:ser>
          <c:idx val="1"/>
          <c:order val="0"/>
          <c:tx>
            <c:strRef>
              <c:f>'6.比較'!$B$61</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'6.比較'!$C$61:$D$61</c:f>
              <c:numCache/>
            </c:numRef>
          </c:val>
        </c:ser>
        <c:ser>
          <c:idx val="0"/>
          <c:order val="1"/>
          <c:tx>
            <c:strRef>
              <c:f>'6.比較'!$B$60</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'6.比較'!$C$60:$D$60</c:f>
              <c:numCache/>
            </c:numRef>
          </c:val>
        </c:ser>
        <c:ser>
          <c:idx val="2"/>
          <c:order val="2"/>
          <c:tx>
            <c:strRef>
              <c:f>'6.比較'!$B$62</c:f>
              <c:strCache>
                <c:ptCount val="1"/>
                <c:pt idx="0">
                  <c:v>照明設備による増分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'6.比較'!$C$62:$D$62</c:f>
              <c:numCache/>
            </c:numRef>
          </c:val>
        </c:ser>
        <c:ser>
          <c:idx val="3"/>
          <c:order val="3"/>
          <c:tx>
            <c:strRef>
              <c:f>'6.比較'!$B$63</c:f>
              <c:strCache>
                <c:ptCount val="1"/>
                <c:pt idx="0">
                  <c:v>太陽光発電による増分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'6.比較'!$C$63:$D$63</c:f>
              <c:numCache/>
            </c:numRef>
          </c:val>
        </c:ser>
        <c:ser>
          <c:idx val="4"/>
          <c:order val="4"/>
          <c:tx>
            <c:strRef>
              <c:f>'6.比較'!$B$64</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'6.比較'!$C$64:$D$64</c:f>
              <c:numCache/>
            </c:numRef>
          </c:val>
        </c:ser>
        <c:overlap val="100"/>
        <c:serLines>
          <c:spPr>
            <a:ln w="3175">
              <a:solidFill/>
            </a:ln>
          </c:spPr>
        </c:serLines>
        <c:axId val="42936168"/>
        <c:axId val="50881193"/>
      </c:barChart>
      <c:catAx>
        <c:axId val="42936168"/>
        <c:scaling>
          <c:orientation val="minMax"/>
        </c:scaling>
        <c:axPos val="b"/>
        <c:delete val="0"/>
        <c:numFmt formatCode="General" sourceLinked="1"/>
        <c:majorTickMark val="in"/>
        <c:minorTickMark val="none"/>
        <c:tickLblPos val="none"/>
        <c:crossAx val="50881193"/>
        <c:crosses val="autoZero"/>
        <c:auto val="1"/>
        <c:lblOffset val="100"/>
        <c:noMultiLvlLbl val="0"/>
      </c:catAx>
      <c:valAx>
        <c:axId val="50881193"/>
        <c:scaling>
          <c:orientation val="minMax"/>
        </c:scaling>
        <c:axPos val="l"/>
        <c:delete val="0"/>
        <c:numFmt formatCode="General" sourceLinked="1"/>
        <c:majorTickMark val="in"/>
        <c:minorTickMark val="none"/>
        <c:tickLblPos val="nextTo"/>
        <c:crossAx val="42936168"/>
        <c:crossesAt val="1"/>
        <c:crossBetween val="between"/>
        <c:dispUnits/>
      </c:valAx>
      <c:spPr>
        <a:noFill/>
        <a:ln>
          <a:noFill/>
        </a:ln>
      </c:spPr>
    </c:plotArea>
    <c:legend>
      <c:legendPos val="r"/>
      <c:layout>
        <c:manualLayout>
          <c:xMode val="edge"/>
          <c:yMode val="edge"/>
          <c:x val="0.65525"/>
          <c:y val="0.2222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ライフサイクルコスト（千円/年㎡）</a:t>
            </a:r>
          </a:p>
        </c:rich>
      </c:tx>
      <c:layout>
        <c:manualLayout>
          <c:xMode val="factor"/>
          <c:yMode val="factor"/>
          <c:x val="-0.04725"/>
          <c:y val="0.89175"/>
        </c:manualLayout>
      </c:layout>
      <c:spPr>
        <a:noFill/>
        <a:ln>
          <a:noFill/>
        </a:ln>
      </c:spPr>
    </c:title>
    <c:plotArea>
      <c:layout>
        <c:manualLayout>
          <c:xMode val="edge"/>
          <c:yMode val="edge"/>
          <c:x val="0.09875"/>
          <c:y val="0"/>
          <c:w val="0.56125"/>
          <c:h val="0.90675"/>
        </c:manualLayout>
      </c:layout>
      <c:barChart>
        <c:barDir val="col"/>
        <c:grouping val="stacked"/>
        <c:varyColors val="0"/>
        <c:ser>
          <c:idx val="0"/>
          <c:order val="0"/>
          <c:tx>
            <c:strRef>
              <c:f>'6.比較'!$B$75</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'6.比較'!$C$75:$D$75</c:f>
              <c:numCache/>
            </c:numRef>
          </c:val>
        </c:ser>
        <c:ser>
          <c:idx val="1"/>
          <c:order val="1"/>
          <c:tx>
            <c:strRef>
              <c:f>'6.比較'!$B$76</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'6.比較'!$C$76:$D$76</c:f>
              <c:numCache/>
            </c:numRef>
          </c:val>
        </c:ser>
        <c:ser>
          <c:idx val="3"/>
          <c:order val="2"/>
          <c:tx>
            <c:strRef>
              <c:f>'6.比較'!$B$77</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'6.比較'!$C$77:$D$77</c:f>
              <c:numCache/>
            </c:numRef>
          </c:val>
        </c:ser>
        <c:ser>
          <c:idx val="4"/>
          <c:order val="3"/>
          <c:tx>
            <c:strRef>
              <c:f>'6.比較'!$B$78</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'6.比較'!$C$78:$D$78</c:f>
              <c:numCache/>
            </c:numRef>
          </c:val>
        </c:ser>
        <c:ser>
          <c:idx val="5"/>
          <c:order val="4"/>
          <c:tx>
            <c:strRef>
              <c:f>'6.比較'!$B$79</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'6.比較'!$C$79:$D$79</c:f>
              <c:numCache/>
            </c:numRef>
          </c:val>
        </c:ser>
        <c:ser>
          <c:idx val="6"/>
          <c:order val="5"/>
          <c:tx>
            <c:strRef>
              <c:f>'6.比較'!$B$80</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'6.比較'!$C$80:$D$80</c:f>
              <c:numCache/>
            </c:numRef>
          </c:val>
        </c:ser>
        <c:ser>
          <c:idx val="7"/>
          <c:order val="6"/>
          <c:tx>
            <c:strRef>
              <c:f>'6.比較'!$B$81</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'6.比較'!$C$81:$D$81</c:f>
              <c:numCache/>
            </c:numRef>
          </c:val>
        </c:ser>
        <c:overlap val="100"/>
        <c:axId val="55277554"/>
        <c:axId val="27735939"/>
      </c:barChart>
      <c:catAx>
        <c:axId val="55277554"/>
        <c:scaling>
          <c:orientation val="minMax"/>
        </c:scaling>
        <c:axPos val="b"/>
        <c:delete val="0"/>
        <c:numFmt formatCode="General" sourceLinked="1"/>
        <c:majorTickMark val="in"/>
        <c:minorTickMark val="none"/>
        <c:tickLblPos val="low"/>
        <c:crossAx val="27735939"/>
        <c:crosses val="autoZero"/>
        <c:auto val="1"/>
        <c:lblOffset val="100"/>
        <c:noMultiLvlLbl val="0"/>
      </c:catAx>
      <c:valAx>
        <c:axId val="27735939"/>
        <c:scaling>
          <c:orientation val="minMax"/>
        </c:scaling>
        <c:axPos val="l"/>
        <c:delete val="0"/>
        <c:numFmt formatCode="General" sourceLinked="1"/>
        <c:majorTickMark val="in"/>
        <c:minorTickMark val="none"/>
        <c:tickLblPos val="nextTo"/>
        <c:crossAx val="55277554"/>
        <c:crossesAt val="1"/>
        <c:crossBetween val="between"/>
        <c:dispUnits/>
      </c:valAx>
      <c:spPr>
        <a:noFill/>
        <a:ln>
          <a:noFill/>
        </a:ln>
      </c:spPr>
    </c:plotArea>
    <c:legend>
      <c:legendPos val="r"/>
      <c:layout>
        <c:manualLayout>
          <c:xMode val="edge"/>
          <c:yMode val="edge"/>
          <c:x val="0.776"/>
          <c:y val="0.221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ＭＳ Ｐゴシック"/>
                <a:ea typeface="ＭＳ Ｐゴシック"/>
                <a:cs typeface="ＭＳ Ｐゴシック"/>
              </a:rPr>
              <a:t>ライフサイクルＣＯ</a:t>
            </a:r>
            <a:r>
              <a:rPr lang="en-US" cap="none" sz="850" b="0" i="0" u="none" baseline="-25000">
                <a:latin typeface="ＭＳ Ｐゴシック"/>
                <a:ea typeface="ＭＳ Ｐゴシック"/>
                <a:cs typeface="ＭＳ Ｐゴシック"/>
              </a:rPr>
              <a:t>２</a:t>
            </a:r>
            <a:r>
              <a:rPr lang="en-US" cap="none" sz="850" b="0" i="0" u="none" baseline="0">
                <a:latin typeface="ＭＳ Ｐゴシック"/>
                <a:ea typeface="ＭＳ Ｐゴシック"/>
                <a:cs typeface="ＭＳ Ｐゴシック"/>
              </a:rPr>
              <a:t>（kg-CO</a:t>
            </a:r>
            <a:r>
              <a:rPr lang="en-US" cap="none" sz="850" b="0" i="0" u="none" baseline="-25000">
                <a:latin typeface="ＭＳ Ｐゴシック"/>
                <a:ea typeface="ＭＳ Ｐゴシック"/>
                <a:cs typeface="ＭＳ Ｐゴシック"/>
              </a:rPr>
              <a:t>2</a:t>
            </a:r>
            <a:r>
              <a:rPr lang="en-US" cap="none" sz="850" b="0" i="0" u="none" baseline="0">
                <a:latin typeface="ＭＳ Ｐゴシック"/>
                <a:ea typeface="ＭＳ Ｐゴシック"/>
                <a:cs typeface="ＭＳ Ｐゴシック"/>
              </a:rPr>
              <a:t>/年㎡）</a:t>
            </a:r>
          </a:p>
        </c:rich>
      </c:tx>
      <c:layout>
        <c:manualLayout>
          <c:xMode val="factor"/>
          <c:yMode val="factor"/>
          <c:x val="-0.0345"/>
          <c:y val="0.88475"/>
        </c:manualLayout>
      </c:layout>
      <c:spPr>
        <a:noFill/>
        <a:ln>
          <a:noFill/>
        </a:ln>
      </c:spPr>
    </c:title>
    <c:plotArea>
      <c:layout>
        <c:manualLayout>
          <c:xMode val="edge"/>
          <c:yMode val="edge"/>
          <c:x val="0.1055"/>
          <c:y val="0"/>
          <c:w val="0.59975"/>
          <c:h val="0.93125"/>
        </c:manualLayout>
      </c:layout>
      <c:barChart>
        <c:barDir val="col"/>
        <c:grouping val="stacked"/>
        <c:varyColors val="0"/>
        <c:ser>
          <c:idx val="0"/>
          <c:order val="0"/>
          <c:tx>
            <c:strRef>
              <c:f>'6.比較'!$B$89</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'6.比較'!$C$89:$D$89</c:f>
              <c:numCache/>
            </c:numRef>
          </c:val>
        </c:ser>
        <c:ser>
          <c:idx val="1"/>
          <c:order val="1"/>
          <c:tx>
            <c:strRef>
              <c:f>'6.比較'!$B$90</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'6.比較'!$C$90:$D$90</c:f>
              <c:numCache/>
            </c:numRef>
          </c:val>
        </c:ser>
        <c:ser>
          <c:idx val="3"/>
          <c:order val="2"/>
          <c:tx>
            <c:strRef>
              <c:f>'6.比較'!$B$91</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'6.比較'!$C$91:$D$91</c:f>
              <c:numCache/>
            </c:numRef>
          </c:val>
        </c:ser>
        <c:ser>
          <c:idx val="4"/>
          <c:order val="3"/>
          <c:tx>
            <c:strRef>
              <c:f>'6.比較'!$B$92</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'6.比較'!$C$92:$D$92</c:f>
              <c:numCache/>
            </c:numRef>
          </c:val>
        </c:ser>
        <c:ser>
          <c:idx val="5"/>
          <c:order val="4"/>
          <c:tx>
            <c:strRef>
              <c:f>'6.比較'!$B$93</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'6.比較'!$C$93:$D$93</c:f>
              <c:numCache/>
            </c:numRef>
          </c:val>
        </c:ser>
        <c:ser>
          <c:idx val="6"/>
          <c:order val="5"/>
          <c:tx>
            <c:strRef>
              <c:f>'6.比較'!$B$94</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'6.比較'!$C$94:$D$94</c:f>
              <c:numCache/>
            </c:numRef>
          </c:val>
        </c:ser>
        <c:ser>
          <c:idx val="7"/>
          <c:order val="6"/>
          <c:tx>
            <c:strRef>
              <c:f>'6.比較'!$B$95</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'6.比較'!$C$95:$D$95</c:f>
              <c:numCache/>
            </c:numRef>
          </c:val>
        </c:ser>
        <c:overlap val="100"/>
        <c:axId val="48296860"/>
        <c:axId val="32018557"/>
      </c:barChart>
      <c:catAx>
        <c:axId val="48296860"/>
        <c:scaling>
          <c:orientation val="minMax"/>
        </c:scaling>
        <c:axPos val="b"/>
        <c:delete val="0"/>
        <c:numFmt formatCode="General" sourceLinked="1"/>
        <c:majorTickMark val="in"/>
        <c:minorTickMark val="none"/>
        <c:tickLblPos val="low"/>
        <c:crossAx val="32018557"/>
        <c:crosses val="autoZero"/>
        <c:auto val="1"/>
        <c:lblOffset val="100"/>
        <c:noMultiLvlLbl val="0"/>
      </c:catAx>
      <c:valAx>
        <c:axId val="32018557"/>
        <c:scaling>
          <c:orientation val="minMax"/>
        </c:scaling>
        <c:axPos val="l"/>
        <c:delete val="0"/>
        <c:numFmt formatCode="General" sourceLinked="1"/>
        <c:majorTickMark val="in"/>
        <c:minorTickMark val="none"/>
        <c:tickLblPos val="nextTo"/>
        <c:crossAx val="48296860"/>
        <c:crossesAt val="1"/>
        <c:crossBetween val="between"/>
        <c:dispUnits/>
      </c:valAx>
      <c:spPr>
        <a:noFill/>
        <a:ln>
          <a:noFill/>
        </a:ln>
      </c:spPr>
    </c:plotArea>
    <c:legend>
      <c:legendPos val="r"/>
      <c:layout>
        <c:manualLayout>
          <c:xMode val="edge"/>
          <c:yMode val="edge"/>
          <c:x val="0.815"/>
          <c:y val="0.2195"/>
        </c:manualLayout>
      </c:layout>
      <c:overlay val="0"/>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28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('環境調和ﾁｪｯｸｼｰﾄ（新築）'!$G$16,'環境調和ﾁｪｯｸｼｰﾄ（新築）'!$I$16,'環境調和ﾁｪｯｸｼｰﾄ（新築）'!$K$16,'環境調和ﾁｪｯｸｼｰﾄ（新築）'!$M$16)</c:f>
              <c:numCache/>
            </c:numRef>
          </c:val>
        </c:ser>
        <c:gapWidth val="60"/>
        <c:axId val="19731558"/>
        <c:axId val="43366295"/>
      </c:barChart>
      <c:catAx>
        <c:axId val="19731558"/>
        <c:scaling>
          <c:orientation val="minMax"/>
        </c:scaling>
        <c:axPos val="b"/>
        <c:delete val="1"/>
        <c:majorTickMark val="in"/>
        <c:minorTickMark val="none"/>
        <c:tickLblPos val="nextTo"/>
        <c:crossAx val="43366295"/>
        <c:crosses val="autoZero"/>
        <c:auto val="1"/>
        <c:lblOffset val="100"/>
        <c:noMultiLvlLbl val="0"/>
      </c:catAx>
      <c:valAx>
        <c:axId val="43366295"/>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197315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37"/>
          <c:h val="0.82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('環境調和ﾁｪｯｸｼｰﾄ（新築）'!$G$17,'環境調和ﾁｪｯｸｼｰﾄ（新築）'!$I$17,'環境調和ﾁｪｯｸｼｰﾄ（新築）'!$K$17,'環境調和ﾁｪｯｸｼｰﾄ（新築）'!$M$17)</c:f>
              <c:numCache/>
            </c:numRef>
          </c:val>
        </c:ser>
        <c:gapWidth val="60"/>
        <c:axId val="54752336"/>
        <c:axId val="23008977"/>
      </c:barChart>
      <c:catAx>
        <c:axId val="54752336"/>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23008977"/>
        <c:crosses val="autoZero"/>
        <c:auto val="1"/>
        <c:lblOffset val="100"/>
        <c:noMultiLvlLbl val="0"/>
      </c:catAx>
      <c:valAx>
        <c:axId val="23008977"/>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547523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38100</xdr:rowOff>
    </xdr:from>
    <xdr:to>
      <xdr:col>15</xdr:col>
      <xdr:colOff>0</xdr:colOff>
      <xdr:row>18</xdr:row>
      <xdr:rowOff>0</xdr:rowOff>
    </xdr:to>
    <xdr:graphicFrame>
      <xdr:nvGraphicFramePr>
        <xdr:cNvPr id="1" name="Chart 1"/>
        <xdr:cNvGraphicFramePr/>
      </xdr:nvGraphicFramePr>
      <xdr:xfrm>
        <a:off x="7829550" y="771525"/>
        <a:ext cx="4133850" cy="27051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18</xdr:row>
      <xdr:rowOff>0</xdr:rowOff>
    </xdr:from>
    <xdr:to>
      <xdr:col>15</xdr:col>
      <xdr:colOff>0</xdr:colOff>
      <xdr:row>32</xdr:row>
      <xdr:rowOff>0</xdr:rowOff>
    </xdr:to>
    <xdr:graphicFrame>
      <xdr:nvGraphicFramePr>
        <xdr:cNvPr id="2" name="Chart 2"/>
        <xdr:cNvGraphicFramePr/>
      </xdr:nvGraphicFramePr>
      <xdr:xfrm>
        <a:off x="7829550" y="3476625"/>
        <a:ext cx="4133850" cy="26384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32</xdr:row>
      <xdr:rowOff>0</xdr:rowOff>
    </xdr:from>
    <xdr:to>
      <xdr:col>15</xdr:col>
      <xdr:colOff>0</xdr:colOff>
      <xdr:row>44</xdr:row>
      <xdr:rowOff>0</xdr:rowOff>
    </xdr:to>
    <xdr:graphicFrame>
      <xdr:nvGraphicFramePr>
        <xdr:cNvPr id="3" name="Chart 4"/>
        <xdr:cNvGraphicFramePr/>
      </xdr:nvGraphicFramePr>
      <xdr:xfrm>
        <a:off x="7829550" y="6115050"/>
        <a:ext cx="4133850" cy="22479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44</xdr:row>
      <xdr:rowOff>0</xdr:rowOff>
    </xdr:from>
    <xdr:to>
      <xdr:col>15</xdr:col>
      <xdr:colOff>0</xdr:colOff>
      <xdr:row>56</xdr:row>
      <xdr:rowOff>0</xdr:rowOff>
    </xdr:to>
    <xdr:graphicFrame>
      <xdr:nvGraphicFramePr>
        <xdr:cNvPr id="4" name="Chart 5"/>
        <xdr:cNvGraphicFramePr/>
      </xdr:nvGraphicFramePr>
      <xdr:xfrm>
        <a:off x="7829550" y="8362950"/>
        <a:ext cx="4133850" cy="22383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56</xdr:row>
      <xdr:rowOff>0</xdr:rowOff>
    </xdr:from>
    <xdr:to>
      <xdr:col>15</xdr:col>
      <xdr:colOff>0</xdr:colOff>
      <xdr:row>69</xdr:row>
      <xdr:rowOff>0</xdr:rowOff>
    </xdr:to>
    <xdr:graphicFrame>
      <xdr:nvGraphicFramePr>
        <xdr:cNvPr id="5" name="Chart 6"/>
        <xdr:cNvGraphicFramePr/>
      </xdr:nvGraphicFramePr>
      <xdr:xfrm>
        <a:off x="7829550" y="10601325"/>
        <a:ext cx="4133850" cy="2400300"/>
      </xdr:xfrm>
      <a:graphic>
        <a:graphicData uri="http://schemas.openxmlformats.org/drawingml/2006/chart">
          <c:chart xmlns:c="http://schemas.openxmlformats.org/drawingml/2006/chart" r:id="rId5"/>
        </a:graphicData>
      </a:graphic>
    </xdr:graphicFrame>
    <xdr:clientData/>
  </xdr:twoCellAnchor>
  <xdr:twoCellAnchor>
    <xdr:from>
      <xdr:col>9</xdr:col>
      <xdr:colOff>9525</xdr:colOff>
      <xdr:row>73</xdr:row>
      <xdr:rowOff>0</xdr:rowOff>
    </xdr:from>
    <xdr:to>
      <xdr:col>14</xdr:col>
      <xdr:colOff>676275</xdr:colOff>
      <xdr:row>85</xdr:row>
      <xdr:rowOff>0</xdr:rowOff>
    </xdr:to>
    <xdr:graphicFrame>
      <xdr:nvGraphicFramePr>
        <xdr:cNvPr id="6" name="Chart 7"/>
        <xdr:cNvGraphicFramePr/>
      </xdr:nvGraphicFramePr>
      <xdr:xfrm>
        <a:off x="7839075" y="13687425"/>
        <a:ext cx="4114800" cy="257175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86</xdr:row>
      <xdr:rowOff>0</xdr:rowOff>
    </xdr:from>
    <xdr:to>
      <xdr:col>15</xdr:col>
      <xdr:colOff>0</xdr:colOff>
      <xdr:row>98</xdr:row>
      <xdr:rowOff>0</xdr:rowOff>
    </xdr:to>
    <xdr:graphicFrame>
      <xdr:nvGraphicFramePr>
        <xdr:cNvPr id="7" name="Chart 8"/>
        <xdr:cNvGraphicFramePr/>
      </xdr:nvGraphicFramePr>
      <xdr:xfrm>
        <a:off x="7829550" y="16468725"/>
        <a:ext cx="4133850" cy="2200275"/>
      </xdr:xfrm>
      <a:graphic>
        <a:graphicData uri="http://schemas.openxmlformats.org/drawingml/2006/chart">
          <c:chart xmlns:c="http://schemas.openxmlformats.org/drawingml/2006/chart" r:id="rId7"/>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cdr:x>
      <cdr:y>0</cdr:y>
    </cdr:from>
    <cdr:to>
      <cdr:x>0.915</cdr:x>
      <cdr:y>0.159</cdr:y>
    </cdr:to>
    <cdr:sp textlink="'環境調和ﾁｪｯｸｼｰﾄ（改修）'!$E$18">
      <cdr:nvSpPr>
        <cdr:cNvPr id="1" name="TextBox 1"/>
        <cdr:cNvSpPr txBox="1">
          <a:spLocks noChangeArrowheads="1"/>
        </cdr:cNvSpPr>
      </cdr:nvSpPr>
      <cdr:spPr>
        <a:xfrm>
          <a:off x="1047750" y="0"/>
          <a:ext cx="514350" cy="323850"/>
        </a:xfrm>
        <a:prstGeom prst="rect">
          <a:avLst/>
        </a:prstGeom>
        <a:noFill/>
        <a:ln w="1" cmpd="sng">
          <a:noFill/>
        </a:ln>
      </cdr:spPr>
      <cdr:txBody>
        <a:bodyPr vertOverflow="clip" wrap="square" anchor="ctr"/>
        <a:p>
          <a:pPr algn="ctr">
            <a:defRPr/>
          </a:pPr>
          <a:fld id="{1f918071-2f06-41c1-b160-8ad6d49235cd}" type="TxLink">
            <a:rPr lang="en-US" cap="none" sz="1100" b="0" i="0" u="none" baseline="0">
              <a:latin typeface="ＭＳ Ｐゴシック"/>
              <a:ea typeface="ＭＳ Ｐゴシック"/>
              <a:cs typeface="ＭＳ Ｐゴシック"/>
            </a:rPr>
            <a:t>0%</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0.5455</cdr:x>
      <cdr:y>0</cdr:y>
    </cdr:from>
    <cdr:to>
      <cdr:x>0.92225</cdr:x>
      <cdr:y>0.156</cdr:y>
    </cdr:to>
    <cdr:sp textlink="'環境調和ﾁｪｯｸｼｰﾄ（改修）'!$E$19">
      <cdr:nvSpPr>
        <cdr:cNvPr id="1" name="TextBox 1"/>
        <cdr:cNvSpPr txBox="1">
          <a:spLocks noChangeArrowheads="1"/>
        </cdr:cNvSpPr>
      </cdr:nvSpPr>
      <cdr:spPr>
        <a:xfrm>
          <a:off x="923925" y="0"/>
          <a:ext cx="638175" cy="323850"/>
        </a:xfrm>
        <a:prstGeom prst="rect">
          <a:avLst/>
        </a:prstGeom>
        <a:noFill/>
        <a:ln w="1" cmpd="sng">
          <a:noFill/>
        </a:ln>
      </cdr:spPr>
      <cdr:txBody>
        <a:bodyPr vertOverflow="clip" wrap="square" anchor="ctr"/>
        <a:p>
          <a:pPr algn="ctr">
            <a:defRPr/>
          </a:pPr>
          <a:fld id="{c51c20e0-ff3d-4151-887a-87b65a2da1c8}" type="TxLink">
            <a:rPr lang="en-US" cap="none" sz="1100" b="0" i="0" u="none" baseline="0">
              <a:latin typeface="ＭＳ Ｐゴシック"/>
              <a:ea typeface="ＭＳ Ｐゴシック"/>
              <a:cs typeface="ＭＳ Ｐゴシック"/>
            </a:rPr>
            <a:t>100%</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0.5695</cdr:x>
      <cdr:y>0</cdr:y>
    </cdr:from>
    <cdr:to>
      <cdr:x>0.89625</cdr:x>
      <cdr:y>0.166</cdr:y>
    </cdr:to>
    <cdr:sp textlink="'環境調和ﾁｪｯｸｼｰﾄ（改修）'!$E$20">
      <cdr:nvSpPr>
        <cdr:cNvPr id="1" name="TextBox 1"/>
        <cdr:cNvSpPr txBox="1">
          <a:spLocks noChangeArrowheads="1"/>
        </cdr:cNvSpPr>
      </cdr:nvSpPr>
      <cdr:spPr>
        <a:xfrm>
          <a:off x="971550" y="0"/>
          <a:ext cx="561975" cy="342900"/>
        </a:xfrm>
        <a:prstGeom prst="rect">
          <a:avLst/>
        </a:prstGeom>
        <a:noFill/>
        <a:ln w="1" cmpd="sng">
          <a:noFill/>
        </a:ln>
      </cdr:spPr>
      <cdr:txBody>
        <a:bodyPr vertOverflow="clip" wrap="square" anchor="ctr"/>
        <a:p>
          <a:pPr algn="ctr">
            <a:defRPr/>
          </a:pPr>
          <a:fld id="{c48041b4-c2ab-4af3-9750-9a1129069b7f}" type="TxLink">
            <a:rPr lang="en-US" cap="none" sz="1100" b="0" i="0" u="none" baseline="0">
              <a:latin typeface="ＭＳ Ｐゴシック"/>
              <a:ea typeface="ＭＳ Ｐゴシック"/>
              <a:cs typeface="ＭＳ Ｐゴシック"/>
            </a:rPr>
            <a:t>0%</a:t>
          </a:fld>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1133475</xdr:colOff>
      <xdr:row>24</xdr:row>
      <xdr:rowOff>266700</xdr:rowOff>
    </xdr:from>
    <xdr:to>
      <xdr:col>13</xdr:col>
      <xdr:colOff>200025</xdr:colOff>
      <xdr:row>32</xdr:row>
      <xdr:rowOff>190500</xdr:rowOff>
    </xdr:to>
    <xdr:graphicFrame>
      <xdr:nvGraphicFramePr>
        <xdr:cNvPr id="1" name="Chart 1"/>
        <xdr:cNvGraphicFramePr/>
      </xdr:nvGraphicFramePr>
      <xdr:xfrm>
        <a:off x="4114800" y="12677775"/>
        <a:ext cx="6105525" cy="4486275"/>
      </xdr:xfrm>
      <a:graphic>
        <a:graphicData uri="http://schemas.openxmlformats.org/drawingml/2006/chart">
          <c:chart xmlns:c="http://schemas.openxmlformats.org/drawingml/2006/chart" r:id="rId1"/>
        </a:graphicData>
      </a:graphic>
    </xdr:graphicFrame>
    <xdr:clientData/>
  </xdr:twoCellAnchor>
  <xdr:twoCellAnchor>
    <xdr:from>
      <xdr:col>1</xdr:col>
      <xdr:colOff>1343025</xdr:colOff>
      <xdr:row>30</xdr:row>
      <xdr:rowOff>342900</xdr:rowOff>
    </xdr:from>
    <xdr:to>
      <xdr:col>2</xdr:col>
      <xdr:colOff>800100</xdr:colOff>
      <xdr:row>30</xdr:row>
      <xdr:rowOff>342900</xdr:rowOff>
    </xdr:to>
    <xdr:sp>
      <xdr:nvSpPr>
        <xdr:cNvPr id="2" name="Line 15"/>
        <xdr:cNvSpPr>
          <a:spLocks/>
        </xdr:cNvSpPr>
      </xdr:nvSpPr>
      <xdr:spPr>
        <a:xfrm>
          <a:off x="1524000" y="161734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25</xdr:row>
      <xdr:rowOff>314325</xdr:rowOff>
    </xdr:from>
    <xdr:to>
      <xdr:col>3</xdr:col>
      <xdr:colOff>723900</xdr:colOff>
      <xdr:row>25</xdr:row>
      <xdr:rowOff>561975</xdr:rowOff>
    </xdr:to>
    <xdr:sp>
      <xdr:nvSpPr>
        <xdr:cNvPr id="3" name="TextBox 16"/>
        <xdr:cNvSpPr txBox="1">
          <a:spLocks noChangeArrowheads="1"/>
        </xdr:cNvSpPr>
      </xdr:nvSpPr>
      <xdr:spPr>
        <a:xfrm>
          <a:off x="447675" y="13296900"/>
          <a:ext cx="32575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228600</xdr:colOff>
      <xdr:row>21</xdr:row>
      <xdr:rowOff>0</xdr:rowOff>
    </xdr:from>
    <xdr:to>
      <xdr:col>2</xdr:col>
      <xdr:colOff>409575</xdr:colOff>
      <xdr:row>24</xdr:row>
      <xdr:rowOff>333375</xdr:rowOff>
    </xdr:to>
    <xdr:graphicFrame>
      <xdr:nvGraphicFramePr>
        <xdr:cNvPr id="4" name="Chart 17"/>
        <xdr:cNvGraphicFramePr/>
      </xdr:nvGraphicFramePr>
      <xdr:xfrm>
        <a:off x="409575" y="10696575"/>
        <a:ext cx="1714500" cy="2047875"/>
      </xdr:xfrm>
      <a:graphic>
        <a:graphicData uri="http://schemas.openxmlformats.org/drawingml/2006/chart">
          <c:chart xmlns:c="http://schemas.openxmlformats.org/drawingml/2006/chart" r:id="rId2"/>
        </a:graphicData>
      </a:graphic>
    </xdr:graphicFrame>
    <xdr:clientData/>
  </xdr:twoCellAnchor>
  <xdr:twoCellAnchor>
    <xdr:from>
      <xdr:col>1</xdr:col>
      <xdr:colOff>704850</xdr:colOff>
      <xdr:row>24</xdr:row>
      <xdr:rowOff>180975</xdr:rowOff>
    </xdr:from>
    <xdr:to>
      <xdr:col>2</xdr:col>
      <xdr:colOff>285750</xdr:colOff>
      <xdr:row>24</xdr:row>
      <xdr:rowOff>457200</xdr:rowOff>
    </xdr:to>
    <xdr:sp>
      <xdr:nvSpPr>
        <xdr:cNvPr id="5" name="TextBox 18"/>
        <xdr:cNvSpPr txBox="1">
          <a:spLocks noChangeArrowheads="1"/>
        </xdr:cNvSpPr>
      </xdr:nvSpPr>
      <xdr:spPr>
        <a:xfrm>
          <a:off x="8858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2</xdr:col>
      <xdr:colOff>714375</xdr:colOff>
      <xdr:row>21</xdr:row>
      <xdr:rowOff>0</xdr:rowOff>
    </xdr:from>
    <xdr:to>
      <xdr:col>3</xdr:col>
      <xdr:colOff>1152525</xdr:colOff>
      <xdr:row>24</xdr:row>
      <xdr:rowOff>333375</xdr:rowOff>
    </xdr:to>
    <xdr:graphicFrame>
      <xdr:nvGraphicFramePr>
        <xdr:cNvPr id="6" name="Chart 19"/>
        <xdr:cNvGraphicFramePr/>
      </xdr:nvGraphicFramePr>
      <xdr:xfrm>
        <a:off x="2428875" y="10696575"/>
        <a:ext cx="1704975" cy="2047875"/>
      </xdr:xfrm>
      <a:graphic>
        <a:graphicData uri="http://schemas.openxmlformats.org/drawingml/2006/chart">
          <c:chart xmlns:c="http://schemas.openxmlformats.org/drawingml/2006/chart" r:id="rId3"/>
        </a:graphicData>
      </a:graphic>
    </xdr:graphicFrame>
    <xdr:clientData/>
  </xdr:twoCellAnchor>
  <xdr:twoCellAnchor>
    <xdr:from>
      <xdr:col>4</xdr:col>
      <xdr:colOff>295275</xdr:colOff>
      <xdr:row>21</xdr:row>
      <xdr:rowOff>0</xdr:rowOff>
    </xdr:from>
    <xdr:to>
      <xdr:col>5</xdr:col>
      <xdr:colOff>447675</xdr:colOff>
      <xdr:row>24</xdr:row>
      <xdr:rowOff>333375</xdr:rowOff>
    </xdr:to>
    <xdr:graphicFrame>
      <xdr:nvGraphicFramePr>
        <xdr:cNvPr id="7" name="Chart 20"/>
        <xdr:cNvGraphicFramePr/>
      </xdr:nvGraphicFramePr>
      <xdr:xfrm>
        <a:off x="4543425" y="10696575"/>
        <a:ext cx="1714500" cy="2047875"/>
      </xdr:xfrm>
      <a:graphic>
        <a:graphicData uri="http://schemas.openxmlformats.org/drawingml/2006/chart">
          <c:chart xmlns:c="http://schemas.openxmlformats.org/drawingml/2006/chart" r:id="rId4"/>
        </a:graphicData>
      </a:graphic>
    </xdr:graphicFrame>
    <xdr:clientData/>
  </xdr:twoCellAnchor>
  <xdr:twoCellAnchor>
    <xdr:from>
      <xdr:col>5</xdr:col>
      <xdr:colOff>676275</xdr:colOff>
      <xdr:row>21</xdr:row>
      <xdr:rowOff>0</xdr:rowOff>
    </xdr:from>
    <xdr:to>
      <xdr:col>8</xdr:col>
      <xdr:colOff>314325</xdr:colOff>
      <xdr:row>24</xdr:row>
      <xdr:rowOff>333375</xdr:rowOff>
    </xdr:to>
    <xdr:graphicFrame>
      <xdr:nvGraphicFramePr>
        <xdr:cNvPr id="8" name="Chart 21"/>
        <xdr:cNvGraphicFramePr/>
      </xdr:nvGraphicFramePr>
      <xdr:xfrm>
        <a:off x="6486525" y="10696575"/>
        <a:ext cx="1704975" cy="2047875"/>
      </xdr:xfrm>
      <a:graphic>
        <a:graphicData uri="http://schemas.openxmlformats.org/drawingml/2006/chart">
          <c:chart xmlns:c="http://schemas.openxmlformats.org/drawingml/2006/chart" r:id="rId5"/>
        </a:graphicData>
      </a:graphic>
    </xdr:graphicFrame>
    <xdr:clientData/>
  </xdr:twoCellAnchor>
  <xdr:twoCellAnchor>
    <xdr:from>
      <xdr:col>9</xdr:col>
      <xdr:colOff>266700</xdr:colOff>
      <xdr:row>21</xdr:row>
      <xdr:rowOff>0</xdr:rowOff>
    </xdr:from>
    <xdr:to>
      <xdr:col>13</xdr:col>
      <xdr:colOff>266700</xdr:colOff>
      <xdr:row>24</xdr:row>
      <xdr:rowOff>333375</xdr:rowOff>
    </xdr:to>
    <xdr:graphicFrame>
      <xdr:nvGraphicFramePr>
        <xdr:cNvPr id="9" name="Chart 22"/>
        <xdr:cNvGraphicFramePr/>
      </xdr:nvGraphicFramePr>
      <xdr:xfrm>
        <a:off x="8572500" y="10696575"/>
        <a:ext cx="1714500" cy="2047875"/>
      </xdr:xfrm>
      <a:graphic>
        <a:graphicData uri="http://schemas.openxmlformats.org/drawingml/2006/chart">
          <c:chart xmlns:c="http://schemas.openxmlformats.org/drawingml/2006/chart" r:id="rId6"/>
        </a:graphicData>
      </a:graphic>
    </xdr:graphicFrame>
    <xdr:clientData/>
  </xdr:twoCellAnchor>
  <xdr:twoCellAnchor>
    <xdr:from>
      <xdr:col>1</xdr:col>
      <xdr:colOff>819150</xdr:colOff>
      <xdr:row>20</xdr:row>
      <xdr:rowOff>200025</xdr:rowOff>
    </xdr:from>
    <xdr:to>
      <xdr:col>2</xdr:col>
      <xdr:colOff>28575</xdr:colOff>
      <xdr:row>20</xdr:row>
      <xdr:rowOff>504825</xdr:rowOff>
    </xdr:to>
    <xdr:sp>
      <xdr:nvSpPr>
        <xdr:cNvPr id="10" name="TextBox 23"/>
        <xdr:cNvSpPr txBox="1">
          <a:spLocks noChangeArrowheads="1"/>
        </xdr:cNvSpPr>
      </xdr:nvSpPr>
      <xdr:spPr>
        <a:xfrm>
          <a:off x="100012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2</xdr:col>
      <xdr:colOff>1257300</xdr:colOff>
      <xdr:row>20</xdr:row>
      <xdr:rowOff>200025</xdr:rowOff>
    </xdr:from>
    <xdr:to>
      <xdr:col>3</xdr:col>
      <xdr:colOff>733425</xdr:colOff>
      <xdr:row>20</xdr:row>
      <xdr:rowOff>504825</xdr:rowOff>
    </xdr:to>
    <xdr:sp>
      <xdr:nvSpPr>
        <xdr:cNvPr id="11" name="TextBox 24"/>
        <xdr:cNvSpPr txBox="1">
          <a:spLocks noChangeArrowheads="1"/>
        </xdr:cNvSpPr>
      </xdr:nvSpPr>
      <xdr:spPr>
        <a:xfrm>
          <a:off x="2971800"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847725</xdr:colOff>
      <xdr:row>20</xdr:row>
      <xdr:rowOff>200025</xdr:rowOff>
    </xdr:from>
    <xdr:to>
      <xdr:col>5</xdr:col>
      <xdr:colOff>28575</xdr:colOff>
      <xdr:row>20</xdr:row>
      <xdr:rowOff>504825</xdr:rowOff>
    </xdr:to>
    <xdr:sp>
      <xdr:nvSpPr>
        <xdr:cNvPr id="12" name="TextBox 25"/>
        <xdr:cNvSpPr txBox="1">
          <a:spLocks noChangeArrowheads="1"/>
        </xdr:cNvSpPr>
      </xdr:nvSpPr>
      <xdr:spPr>
        <a:xfrm>
          <a:off x="509587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1038225</xdr:colOff>
      <xdr:row>20</xdr:row>
      <xdr:rowOff>200025</xdr:rowOff>
    </xdr:from>
    <xdr:to>
      <xdr:col>8</xdr:col>
      <xdr:colOff>19050</xdr:colOff>
      <xdr:row>20</xdr:row>
      <xdr:rowOff>504825</xdr:rowOff>
    </xdr:to>
    <xdr:sp>
      <xdr:nvSpPr>
        <xdr:cNvPr id="13" name="TextBox 26"/>
        <xdr:cNvSpPr txBox="1">
          <a:spLocks noChangeArrowheads="1"/>
        </xdr:cNvSpPr>
      </xdr:nvSpPr>
      <xdr:spPr>
        <a:xfrm>
          <a:off x="6848475" y="103251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9</xdr:col>
      <xdr:colOff>390525</xdr:colOff>
      <xdr:row>20</xdr:row>
      <xdr:rowOff>200025</xdr:rowOff>
    </xdr:from>
    <xdr:to>
      <xdr:col>13</xdr:col>
      <xdr:colOff>219075</xdr:colOff>
      <xdr:row>20</xdr:row>
      <xdr:rowOff>504825</xdr:rowOff>
    </xdr:to>
    <xdr:sp>
      <xdr:nvSpPr>
        <xdr:cNvPr id="14" name="TextBox 27"/>
        <xdr:cNvSpPr txBox="1">
          <a:spLocks noChangeArrowheads="1"/>
        </xdr:cNvSpPr>
      </xdr:nvSpPr>
      <xdr:spPr>
        <a:xfrm>
          <a:off x="8696325" y="103251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66675</xdr:colOff>
      <xdr:row>20</xdr:row>
      <xdr:rowOff>561975</xdr:rowOff>
    </xdr:from>
    <xdr:to>
      <xdr:col>1</xdr:col>
      <xdr:colOff>809625</xdr:colOff>
      <xdr:row>21</xdr:row>
      <xdr:rowOff>200025</xdr:rowOff>
    </xdr:to>
    <xdr:sp>
      <xdr:nvSpPr>
        <xdr:cNvPr id="15" name="TextBox 28"/>
        <xdr:cNvSpPr txBox="1">
          <a:spLocks noChangeArrowheads="1"/>
        </xdr:cNvSpPr>
      </xdr:nvSpPr>
      <xdr:spPr>
        <a:xfrm>
          <a:off x="24765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304800</xdr:colOff>
      <xdr:row>20</xdr:row>
      <xdr:rowOff>561975</xdr:rowOff>
    </xdr:from>
    <xdr:to>
      <xdr:col>2</xdr:col>
      <xdr:colOff>1047750</xdr:colOff>
      <xdr:row>21</xdr:row>
      <xdr:rowOff>200025</xdr:rowOff>
    </xdr:to>
    <xdr:sp>
      <xdr:nvSpPr>
        <xdr:cNvPr id="16" name="TextBox 29"/>
        <xdr:cNvSpPr txBox="1">
          <a:spLocks noChangeArrowheads="1"/>
        </xdr:cNvSpPr>
      </xdr:nvSpPr>
      <xdr:spPr>
        <a:xfrm>
          <a:off x="2019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4</xdr:col>
      <xdr:colOff>57150</xdr:colOff>
      <xdr:row>20</xdr:row>
      <xdr:rowOff>561975</xdr:rowOff>
    </xdr:from>
    <xdr:to>
      <xdr:col>4</xdr:col>
      <xdr:colOff>800100</xdr:colOff>
      <xdr:row>21</xdr:row>
      <xdr:rowOff>200025</xdr:rowOff>
    </xdr:to>
    <xdr:sp>
      <xdr:nvSpPr>
        <xdr:cNvPr id="17" name="TextBox 30"/>
        <xdr:cNvSpPr txBox="1">
          <a:spLocks noChangeArrowheads="1"/>
        </xdr:cNvSpPr>
      </xdr:nvSpPr>
      <xdr:spPr>
        <a:xfrm>
          <a:off x="4305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371475</xdr:colOff>
      <xdr:row>20</xdr:row>
      <xdr:rowOff>561975</xdr:rowOff>
    </xdr:from>
    <xdr:to>
      <xdr:col>5</xdr:col>
      <xdr:colOff>1114425</xdr:colOff>
      <xdr:row>21</xdr:row>
      <xdr:rowOff>200025</xdr:rowOff>
    </xdr:to>
    <xdr:sp>
      <xdr:nvSpPr>
        <xdr:cNvPr id="18" name="TextBox 31"/>
        <xdr:cNvSpPr txBox="1">
          <a:spLocks noChangeArrowheads="1"/>
        </xdr:cNvSpPr>
      </xdr:nvSpPr>
      <xdr:spPr>
        <a:xfrm>
          <a:off x="6181725"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390525</xdr:colOff>
      <xdr:row>20</xdr:row>
      <xdr:rowOff>561975</xdr:rowOff>
    </xdr:from>
    <xdr:to>
      <xdr:col>10</xdr:col>
      <xdr:colOff>276225</xdr:colOff>
      <xdr:row>21</xdr:row>
      <xdr:rowOff>200025</xdr:rowOff>
    </xdr:to>
    <xdr:sp>
      <xdr:nvSpPr>
        <xdr:cNvPr id="19" name="TextBox 32"/>
        <xdr:cNvSpPr txBox="1">
          <a:spLocks noChangeArrowheads="1"/>
        </xdr:cNvSpPr>
      </xdr:nvSpPr>
      <xdr:spPr>
        <a:xfrm>
          <a:off x="82677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1162050</xdr:colOff>
      <xdr:row>24</xdr:row>
      <xdr:rowOff>180975</xdr:rowOff>
    </xdr:from>
    <xdr:to>
      <xdr:col>3</xdr:col>
      <xdr:colOff>1009650</xdr:colOff>
      <xdr:row>24</xdr:row>
      <xdr:rowOff>457200</xdr:rowOff>
    </xdr:to>
    <xdr:sp>
      <xdr:nvSpPr>
        <xdr:cNvPr id="20" name="TextBox 33"/>
        <xdr:cNvSpPr txBox="1">
          <a:spLocks noChangeArrowheads="1"/>
        </xdr:cNvSpPr>
      </xdr:nvSpPr>
      <xdr:spPr>
        <a:xfrm>
          <a:off x="28765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4</xdr:col>
      <xdr:colOff>885825</xdr:colOff>
      <xdr:row>24</xdr:row>
      <xdr:rowOff>180975</xdr:rowOff>
    </xdr:from>
    <xdr:to>
      <xdr:col>5</xdr:col>
      <xdr:colOff>438150</xdr:colOff>
      <xdr:row>24</xdr:row>
      <xdr:rowOff>457200</xdr:rowOff>
    </xdr:to>
    <xdr:sp>
      <xdr:nvSpPr>
        <xdr:cNvPr id="21" name="TextBox 34"/>
        <xdr:cNvSpPr txBox="1">
          <a:spLocks noChangeArrowheads="1"/>
        </xdr:cNvSpPr>
      </xdr:nvSpPr>
      <xdr:spPr>
        <a:xfrm>
          <a:off x="513397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5</xdr:col>
      <xdr:colOff>1133475</xdr:colOff>
      <xdr:row>24</xdr:row>
      <xdr:rowOff>180975</xdr:rowOff>
    </xdr:from>
    <xdr:to>
      <xdr:col>8</xdr:col>
      <xdr:colOff>180975</xdr:colOff>
      <xdr:row>24</xdr:row>
      <xdr:rowOff>457200</xdr:rowOff>
    </xdr:to>
    <xdr:sp>
      <xdr:nvSpPr>
        <xdr:cNvPr id="22" name="TextBox 35"/>
        <xdr:cNvSpPr txBox="1">
          <a:spLocks noChangeArrowheads="1"/>
        </xdr:cNvSpPr>
      </xdr:nvSpPr>
      <xdr:spPr>
        <a:xfrm>
          <a:off x="69437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11</xdr:col>
      <xdr:colOff>0</xdr:colOff>
      <xdr:row>24</xdr:row>
      <xdr:rowOff>180975</xdr:rowOff>
    </xdr:from>
    <xdr:to>
      <xdr:col>13</xdr:col>
      <xdr:colOff>257175</xdr:colOff>
      <xdr:row>24</xdr:row>
      <xdr:rowOff>457200</xdr:rowOff>
    </xdr:to>
    <xdr:sp>
      <xdr:nvSpPr>
        <xdr:cNvPr id="23" name="TextBox 36"/>
        <xdr:cNvSpPr txBox="1">
          <a:spLocks noChangeArrowheads="1"/>
        </xdr:cNvSpPr>
      </xdr:nvSpPr>
      <xdr:spPr>
        <a:xfrm>
          <a:off x="91630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xdr:col>
      <xdr:colOff>1323975</xdr:colOff>
      <xdr:row>30</xdr:row>
      <xdr:rowOff>333375</xdr:rowOff>
    </xdr:from>
    <xdr:to>
      <xdr:col>2</xdr:col>
      <xdr:colOff>781050</xdr:colOff>
      <xdr:row>30</xdr:row>
      <xdr:rowOff>333375</xdr:rowOff>
    </xdr:to>
    <xdr:sp>
      <xdr:nvSpPr>
        <xdr:cNvPr id="24" name="Line 37"/>
        <xdr:cNvSpPr>
          <a:spLocks/>
        </xdr:cNvSpPr>
      </xdr:nvSpPr>
      <xdr:spPr>
        <a:xfrm>
          <a:off x="1504950" y="1616392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31</xdr:row>
      <xdr:rowOff>342900</xdr:rowOff>
    </xdr:from>
    <xdr:to>
      <xdr:col>2</xdr:col>
      <xdr:colOff>800100</xdr:colOff>
      <xdr:row>31</xdr:row>
      <xdr:rowOff>342900</xdr:rowOff>
    </xdr:to>
    <xdr:sp>
      <xdr:nvSpPr>
        <xdr:cNvPr id="25" name="Line 38"/>
        <xdr:cNvSpPr>
          <a:spLocks/>
        </xdr:cNvSpPr>
      </xdr:nvSpPr>
      <xdr:spPr>
        <a:xfrm>
          <a:off x="1524000" y="167449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40"/>
        <xdr:cNvSpPr>
          <a:spLocks/>
        </xdr:cNvSpPr>
      </xdr:nvSpPr>
      <xdr:spPr>
        <a:xfrm>
          <a:off x="2362200" y="2080260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295275</xdr:colOff>
      <xdr:row>48</xdr:row>
      <xdr:rowOff>47625</xdr:rowOff>
    </xdr:from>
    <xdr:to>
      <xdr:col>19</xdr:col>
      <xdr:colOff>419100</xdr:colOff>
      <xdr:row>48</xdr:row>
      <xdr:rowOff>190500</xdr:rowOff>
    </xdr:to>
    <xdr:sp>
      <xdr:nvSpPr>
        <xdr:cNvPr id="27" name="Rectangle 141"/>
        <xdr:cNvSpPr>
          <a:spLocks/>
        </xdr:cNvSpPr>
      </xdr:nvSpPr>
      <xdr:spPr>
        <a:xfrm>
          <a:off x="12115800" y="2082165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0.2935</cdr:x>
      <cdr:y>0</cdr:y>
    </cdr:from>
    <cdr:to>
      <cdr:x>0.54775</cdr:x>
      <cdr:y>0.1365</cdr:y>
    </cdr:to>
    <cdr:sp textlink="'環境調和ﾁｪｯｸｼｰﾄ（新築）'!$D$16">
      <cdr:nvSpPr>
        <cdr:cNvPr id="1" name="TextBox 1"/>
        <cdr:cNvSpPr txBox="1">
          <a:spLocks noChangeArrowheads="1"/>
        </cdr:cNvSpPr>
      </cdr:nvSpPr>
      <cdr:spPr>
        <a:xfrm>
          <a:off x="552450" y="0"/>
          <a:ext cx="476250" cy="295275"/>
        </a:xfrm>
        <a:prstGeom prst="rect">
          <a:avLst/>
        </a:prstGeom>
        <a:noFill/>
        <a:ln w="1" cmpd="sng">
          <a:noFill/>
        </a:ln>
      </cdr:spPr>
      <cdr:txBody>
        <a:bodyPr vertOverflow="clip" wrap="square" anchor="ctr"/>
        <a:p>
          <a:pPr algn="ctr">
            <a:defRPr/>
          </a:pPr>
          <a:fld id="{bc0e7aec-5f2b-4be5-92e6-772b72b1b33a}"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0.5005</cdr:x>
      <cdr:y>0</cdr:y>
    </cdr:from>
    <cdr:to>
      <cdr:x>0.73825</cdr:x>
      <cdr:y>0.1365</cdr:y>
    </cdr:to>
    <cdr:sp textlink="'環境調和ﾁｪｯｸｼｰﾄ（新築）'!$E$16">
      <cdr:nvSpPr>
        <cdr:cNvPr id="2" name="TextBox 2"/>
        <cdr:cNvSpPr txBox="1">
          <a:spLocks noChangeArrowheads="1"/>
        </cdr:cNvSpPr>
      </cdr:nvSpPr>
      <cdr:spPr>
        <a:xfrm>
          <a:off x="942975" y="0"/>
          <a:ext cx="447675" cy="295275"/>
        </a:xfrm>
        <a:prstGeom prst="rect">
          <a:avLst/>
        </a:prstGeom>
        <a:noFill/>
        <a:ln w="1" cmpd="sng">
          <a:noFill/>
        </a:ln>
      </cdr:spPr>
      <cdr:txBody>
        <a:bodyPr vertOverflow="clip" wrap="square" anchor="ctr"/>
        <a:p>
          <a:pPr algn="ctr">
            <a:defRPr/>
          </a:pPr>
          <a:fld id="{e4f79808-c10a-4afc-9160-142a49b3b0db}"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0.73825</cdr:x>
      <cdr:y>0</cdr:y>
    </cdr:from>
    <cdr:to>
      <cdr:x>1</cdr:x>
      <cdr:y>0.1365</cdr:y>
    </cdr:to>
    <cdr:sp textlink="'環境調和ﾁｪｯｸｼｰﾄ（新築）'!$F$16">
      <cdr:nvSpPr>
        <cdr:cNvPr id="3" name="TextBox 3"/>
        <cdr:cNvSpPr txBox="1">
          <a:spLocks noChangeArrowheads="1"/>
        </cdr:cNvSpPr>
      </cdr:nvSpPr>
      <cdr:spPr>
        <a:xfrm>
          <a:off x="1390650" y="0"/>
          <a:ext cx="495300" cy="295275"/>
        </a:xfrm>
        <a:prstGeom prst="rect">
          <a:avLst/>
        </a:prstGeom>
        <a:noFill/>
        <a:ln w="1" cmpd="sng">
          <a:noFill/>
        </a:ln>
      </cdr:spPr>
      <cdr:txBody>
        <a:bodyPr vertOverflow="clip" wrap="square" anchor="ctr"/>
        <a:p>
          <a:pPr algn="ctr">
            <a:defRPr/>
          </a:pPr>
          <a:fld id="{70eb353a-5f64-4b59-b950-330e334eca1c}" type="TxLink">
            <a:rPr lang="en-US" cap="none" sz="900" b="0" i="0" u="none" baseline="0">
              <a:latin typeface="ＭＳ Ｐゴシック"/>
              <a:ea typeface="ＭＳ Ｐゴシック"/>
              <a:cs typeface="ＭＳ Ｐゴシック"/>
            </a:rPr>
            <a:t>100%</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cdr:y>
    </cdr:from>
    <cdr:to>
      <cdr:x>0.5515</cdr:x>
      <cdr:y>0.1365</cdr:y>
    </cdr:to>
    <cdr:sp textlink="'環境調和ﾁｪｯｸｼｰﾄ（新築）'!$D$17">
      <cdr:nvSpPr>
        <cdr:cNvPr id="1" name="TextBox 1"/>
        <cdr:cNvSpPr txBox="1">
          <a:spLocks noChangeArrowheads="1"/>
        </cdr:cNvSpPr>
      </cdr:nvSpPr>
      <cdr:spPr>
        <a:xfrm>
          <a:off x="590550" y="0"/>
          <a:ext cx="447675" cy="295275"/>
        </a:xfrm>
        <a:prstGeom prst="rect">
          <a:avLst/>
        </a:prstGeom>
        <a:noFill/>
        <a:ln w="1" cmpd="sng">
          <a:noFill/>
        </a:ln>
      </cdr:spPr>
      <cdr:txBody>
        <a:bodyPr vertOverflow="clip" wrap="square" anchor="ctr"/>
        <a:p>
          <a:pPr algn="ctr">
            <a:defRPr/>
          </a:pPr>
          <a:fld id="{bfe38be7-0333-4b54-ac2d-954f7b3c63f7}"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0.52975</cdr:x>
      <cdr:y>0</cdr:y>
    </cdr:from>
    <cdr:to>
      <cdr:x>0.7435</cdr:x>
      <cdr:y>0.1365</cdr:y>
    </cdr:to>
    <cdr:sp textlink="'環境調和ﾁｪｯｸｼｰﾄ（新築）'!$E$17">
      <cdr:nvSpPr>
        <cdr:cNvPr id="2" name="TextBox 2"/>
        <cdr:cNvSpPr txBox="1">
          <a:spLocks noChangeArrowheads="1"/>
        </cdr:cNvSpPr>
      </cdr:nvSpPr>
      <cdr:spPr>
        <a:xfrm>
          <a:off x="990600" y="0"/>
          <a:ext cx="400050" cy="295275"/>
        </a:xfrm>
        <a:prstGeom prst="rect">
          <a:avLst/>
        </a:prstGeom>
        <a:noFill/>
        <a:ln w="1" cmpd="sng">
          <a:noFill/>
        </a:ln>
      </cdr:spPr>
      <cdr:txBody>
        <a:bodyPr vertOverflow="clip" wrap="square" anchor="ctr"/>
        <a:p>
          <a:pPr algn="ctr">
            <a:defRPr/>
          </a:pPr>
          <a:fld id="{14caf40b-b49f-4c5a-b125-3452f5f00338}"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0.7435</cdr:x>
      <cdr:y>0</cdr:y>
    </cdr:from>
    <cdr:to>
      <cdr:x>0.99075</cdr:x>
      <cdr:y>0.1365</cdr:y>
    </cdr:to>
    <cdr:sp textlink="'環境調和ﾁｪｯｸｼｰﾄ（新築）'!$F$17">
      <cdr:nvSpPr>
        <cdr:cNvPr id="3" name="TextBox 3"/>
        <cdr:cNvSpPr txBox="1">
          <a:spLocks noChangeArrowheads="1"/>
        </cdr:cNvSpPr>
      </cdr:nvSpPr>
      <cdr:spPr>
        <a:xfrm>
          <a:off x="1400175" y="0"/>
          <a:ext cx="466725" cy="295275"/>
        </a:xfrm>
        <a:prstGeom prst="rect">
          <a:avLst/>
        </a:prstGeom>
        <a:noFill/>
        <a:ln w="1" cmpd="sng">
          <a:noFill/>
        </a:ln>
      </cdr:spPr>
      <cdr:txBody>
        <a:bodyPr vertOverflow="clip" wrap="square" anchor="ctr"/>
        <a:p>
          <a:pPr algn="ctr">
            <a:defRPr/>
          </a:pPr>
          <a:fld id="{930568bc-4f25-4942-a362-0566159092a1}" type="TxLink">
            <a:rPr lang="en-US" cap="none" sz="900" b="0" i="0" u="none" baseline="0">
              <a:latin typeface="ＭＳ Ｐゴシック"/>
              <a:ea typeface="ＭＳ Ｐゴシック"/>
              <a:cs typeface="ＭＳ Ｐゴシック"/>
            </a:rPr>
            <a:t>100%</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0.31125</cdr:x>
      <cdr:y>0.00325</cdr:y>
    </cdr:from>
    <cdr:to>
      <cdr:x>0.638</cdr:x>
      <cdr:y>0.14175</cdr:y>
    </cdr:to>
    <cdr:sp textlink="'環境調和ﾁｪｯｸｼｰﾄ（新築）'!$D$18">
      <cdr:nvSpPr>
        <cdr:cNvPr id="1" name="TextBox 1"/>
        <cdr:cNvSpPr txBox="1">
          <a:spLocks noChangeArrowheads="1"/>
        </cdr:cNvSpPr>
      </cdr:nvSpPr>
      <cdr:spPr>
        <a:xfrm>
          <a:off x="581025" y="0"/>
          <a:ext cx="619125" cy="304800"/>
        </a:xfrm>
        <a:prstGeom prst="rect">
          <a:avLst/>
        </a:prstGeom>
        <a:noFill/>
        <a:ln w="1" cmpd="sng">
          <a:noFill/>
        </a:ln>
      </cdr:spPr>
      <cdr:txBody>
        <a:bodyPr vertOverflow="clip" wrap="square" anchor="ctr"/>
        <a:p>
          <a:pPr algn="ctr">
            <a:defRPr/>
          </a:pPr>
          <a:fld id="{70628fe9-185b-4f55-b566-05789ea04d22}"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0.48175</cdr:x>
      <cdr:y>0</cdr:y>
    </cdr:from>
    <cdr:to>
      <cdr:x>0.77325</cdr:x>
      <cdr:y>0.13825</cdr:y>
    </cdr:to>
    <cdr:sp textlink="'環境調和ﾁｪｯｸｼｰﾄ（新築）'!$E$18">
      <cdr:nvSpPr>
        <cdr:cNvPr id="2" name="TextBox 2"/>
        <cdr:cNvSpPr txBox="1">
          <a:spLocks noChangeArrowheads="1"/>
        </cdr:cNvSpPr>
      </cdr:nvSpPr>
      <cdr:spPr>
        <a:xfrm>
          <a:off x="904875" y="0"/>
          <a:ext cx="552450" cy="304800"/>
        </a:xfrm>
        <a:prstGeom prst="rect">
          <a:avLst/>
        </a:prstGeom>
        <a:noFill/>
        <a:ln w="1" cmpd="sng">
          <a:noFill/>
        </a:ln>
      </cdr:spPr>
      <cdr:txBody>
        <a:bodyPr vertOverflow="clip" wrap="square" anchor="ctr"/>
        <a:p>
          <a:pPr algn="ctr">
            <a:defRPr/>
          </a:pPr>
          <a:fld id="{d09610e3-5081-4e43-b784-f177f93a40ee}"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0.68025</cdr:x>
      <cdr:y>0</cdr:y>
    </cdr:from>
    <cdr:to>
      <cdr:x>0.997</cdr:x>
      <cdr:y>0.13825</cdr:y>
    </cdr:to>
    <cdr:sp textlink="'環境調和ﾁｪｯｸｼｰﾄ（新築）'!$F$18">
      <cdr:nvSpPr>
        <cdr:cNvPr id="3" name="TextBox 3"/>
        <cdr:cNvSpPr txBox="1">
          <a:spLocks noChangeArrowheads="1"/>
        </cdr:cNvSpPr>
      </cdr:nvSpPr>
      <cdr:spPr>
        <a:xfrm>
          <a:off x="1276350" y="0"/>
          <a:ext cx="600075" cy="304800"/>
        </a:xfrm>
        <a:prstGeom prst="rect">
          <a:avLst/>
        </a:prstGeom>
        <a:noFill/>
        <a:ln w="1" cmpd="sng">
          <a:noFill/>
        </a:ln>
      </cdr:spPr>
      <cdr:txBody>
        <a:bodyPr vertOverflow="clip" wrap="square" anchor="ctr"/>
        <a:p>
          <a:pPr algn="ctr">
            <a:defRPr/>
          </a:pPr>
          <a:fld id="{25f044f3-0e43-403f-a106-df53c5292968}" type="TxLink">
            <a:rPr lang="en-US" cap="none" sz="900" b="0" i="0" u="none" baseline="0">
              <a:latin typeface="ＭＳ Ｐゴシック"/>
              <a:ea typeface="ＭＳ Ｐゴシック"/>
              <a:cs typeface="ＭＳ Ｐゴシック"/>
            </a:rPr>
            <a:t>100%</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cdr:y>
    </cdr:from>
    <cdr:to>
      <cdr:x>0.55525</cdr:x>
      <cdr:y>0.1365</cdr:y>
    </cdr:to>
    <cdr:sp textlink="'環境調和ﾁｪｯｸｼｰﾄ（新築）'!$D$19">
      <cdr:nvSpPr>
        <cdr:cNvPr id="1" name="TextBox 1"/>
        <cdr:cNvSpPr txBox="1">
          <a:spLocks noChangeArrowheads="1"/>
        </cdr:cNvSpPr>
      </cdr:nvSpPr>
      <cdr:spPr>
        <a:xfrm>
          <a:off x="552450" y="0"/>
          <a:ext cx="485775" cy="295275"/>
        </a:xfrm>
        <a:prstGeom prst="rect">
          <a:avLst/>
        </a:prstGeom>
        <a:noFill/>
        <a:ln w="1" cmpd="sng">
          <a:noFill/>
        </a:ln>
      </cdr:spPr>
      <cdr:txBody>
        <a:bodyPr vertOverflow="clip" wrap="square" anchor="ctr"/>
        <a:p>
          <a:pPr algn="ctr">
            <a:defRPr/>
          </a:pPr>
          <a:fld id="{9bdec85e-d49d-4098-9bdb-3cbdd780bfe0}"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0.55525</cdr:x>
      <cdr:y>0</cdr:y>
    </cdr:from>
    <cdr:to>
      <cdr:x>0.77825</cdr:x>
      <cdr:y>0.1365</cdr:y>
    </cdr:to>
    <cdr:sp textlink="'環境調和ﾁｪｯｸｼｰﾄ（新築）'!$E$19">
      <cdr:nvSpPr>
        <cdr:cNvPr id="2" name="TextBox 2"/>
        <cdr:cNvSpPr txBox="1">
          <a:spLocks noChangeArrowheads="1"/>
        </cdr:cNvSpPr>
      </cdr:nvSpPr>
      <cdr:spPr>
        <a:xfrm>
          <a:off x="1038225" y="0"/>
          <a:ext cx="419100" cy="295275"/>
        </a:xfrm>
        <a:prstGeom prst="rect">
          <a:avLst/>
        </a:prstGeom>
        <a:noFill/>
        <a:ln w="1" cmpd="sng">
          <a:noFill/>
        </a:ln>
      </cdr:spPr>
      <cdr:txBody>
        <a:bodyPr vertOverflow="clip" wrap="square" anchor="ctr"/>
        <a:p>
          <a:pPr algn="ctr">
            <a:defRPr/>
          </a:pPr>
          <a:fld id="{ed184d0d-1276-4b90-8859-2ae0a3e06845}"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0.7175</cdr:x>
      <cdr:y>0</cdr:y>
    </cdr:from>
    <cdr:to>
      <cdr:x>0.9715</cdr:x>
      <cdr:y>0.1365</cdr:y>
    </cdr:to>
    <cdr:sp textlink="'環境調和ﾁｪｯｸｼｰﾄ（新築）'!$F$20">
      <cdr:nvSpPr>
        <cdr:cNvPr id="3" name="TextBox 3"/>
        <cdr:cNvSpPr txBox="1">
          <a:spLocks noChangeArrowheads="1"/>
        </cdr:cNvSpPr>
      </cdr:nvSpPr>
      <cdr:spPr>
        <a:xfrm>
          <a:off x="1352550" y="0"/>
          <a:ext cx="476250" cy="295275"/>
        </a:xfrm>
        <a:prstGeom prst="rect">
          <a:avLst/>
        </a:prstGeom>
        <a:noFill/>
        <a:ln w="1" cmpd="sng">
          <a:noFill/>
        </a:ln>
      </cdr:spPr>
      <cdr:txBody>
        <a:bodyPr vertOverflow="clip" wrap="square" anchor="ctr"/>
        <a:p>
          <a:pPr algn="ctr">
            <a:defRPr/>
          </a:pPr>
          <a:fld id="{be328738-a63d-474e-97f2-c50d72a68faa}" type="TxLink">
            <a:rPr lang="en-US" cap="none" sz="900" b="0" i="0" u="none" baseline="0">
              <a:latin typeface="ＭＳ Ｐゴシック"/>
              <a:ea typeface="ＭＳ Ｐゴシック"/>
              <a:cs typeface="ＭＳ Ｐゴシック"/>
            </a:rPr>
            <a:t>100%</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0.34775</cdr:x>
      <cdr:y>0</cdr:y>
    </cdr:from>
    <cdr:to>
      <cdr:x>0.585</cdr:x>
      <cdr:y>0.1365</cdr:y>
    </cdr:to>
    <cdr:sp textlink="'環境調和ﾁｪｯｸｼｰﾄ（新築）'!$D$20">
      <cdr:nvSpPr>
        <cdr:cNvPr id="1" name="TextBox 1"/>
        <cdr:cNvSpPr txBox="1">
          <a:spLocks noChangeArrowheads="1"/>
        </cdr:cNvSpPr>
      </cdr:nvSpPr>
      <cdr:spPr>
        <a:xfrm>
          <a:off x="647700" y="0"/>
          <a:ext cx="447675" cy="295275"/>
        </a:xfrm>
        <a:prstGeom prst="rect">
          <a:avLst/>
        </a:prstGeom>
        <a:noFill/>
        <a:ln w="1" cmpd="sng">
          <a:noFill/>
        </a:ln>
      </cdr:spPr>
      <cdr:txBody>
        <a:bodyPr vertOverflow="clip" wrap="square" anchor="ctr"/>
        <a:p>
          <a:pPr algn="ctr">
            <a:defRPr/>
          </a:pPr>
          <a:fld id="{7a07b529-18de-4e27-8118-048edace2d60}"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0.51625</cdr:x>
      <cdr:y>0</cdr:y>
    </cdr:from>
    <cdr:to>
      <cdr:x>0.7785</cdr:x>
      <cdr:y>0.1365</cdr:y>
    </cdr:to>
    <cdr:sp textlink="'環境調和ﾁｪｯｸｼｰﾄ（新築）'!$E$20">
      <cdr:nvSpPr>
        <cdr:cNvPr id="2" name="TextBox 2"/>
        <cdr:cNvSpPr txBox="1">
          <a:spLocks noChangeArrowheads="1"/>
        </cdr:cNvSpPr>
      </cdr:nvSpPr>
      <cdr:spPr>
        <a:xfrm>
          <a:off x="971550" y="0"/>
          <a:ext cx="495300" cy="295275"/>
        </a:xfrm>
        <a:prstGeom prst="rect">
          <a:avLst/>
        </a:prstGeom>
        <a:noFill/>
        <a:ln w="1" cmpd="sng">
          <a:noFill/>
        </a:ln>
      </cdr:spPr>
      <cdr:txBody>
        <a:bodyPr vertOverflow="clip" wrap="square" anchor="ctr"/>
        <a:p>
          <a:pPr algn="ctr">
            <a:defRPr/>
          </a:pPr>
          <a:fld id="{f4e0a8e8-d53d-4938-b11b-77fe4cd6b018}"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0.72425</cdr:x>
      <cdr:y>0</cdr:y>
    </cdr:from>
    <cdr:to>
      <cdr:x>1</cdr:x>
      <cdr:y>0.1365</cdr:y>
    </cdr:to>
    <cdr:sp textlink="'環境調和ﾁｪｯｸｼｰﾄ（新築）'!$F$20">
      <cdr:nvSpPr>
        <cdr:cNvPr id="3" name="TextBox 3"/>
        <cdr:cNvSpPr txBox="1">
          <a:spLocks noChangeArrowheads="1"/>
        </cdr:cNvSpPr>
      </cdr:nvSpPr>
      <cdr:spPr>
        <a:xfrm>
          <a:off x="1362075" y="0"/>
          <a:ext cx="523875" cy="295275"/>
        </a:xfrm>
        <a:prstGeom prst="rect">
          <a:avLst/>
        </a:prstGeom>
        <a:noFill/>
        <a:ln w="1" cmpd="sng">
          <a:noFill/>
        </a:ln>
      </cdr:spPr>
      <cdr:txBody>
        <a:bodyPr vertOverflow="clip" wrap="square" anchor="ctr"/>
        <a:p>
          <a:pPr algn="ctr">
            <a:defRPr/>
          </a:pPr>
          <a:fld id="{5d1860b6-6cba-49cd-9cc4-5946b28276fc}" type="TxLink">
            <a:rPr lang="en-US" cap="none" sz="900" b="0" i="0" u="none" baseline="0">
              <a:latin typeface="ＭＳ Ｐゴシック"/>
              <a:ea typeface="ＭＳ Ｐゴシック"/>
              <a:cs typeface="ＭＳ Ｐゴシック"/>
            </a:rPr>
            <a:t>100%</a:t>
          </a:fld>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390525</xdr:rowOff>
    </xdr:from>
    <xdr:to>
      <xdr:col>2</xdr:col>
      <xdr:colOff>466725</xdr:colOff>
      <xdr:row>24</xdr:row>
      <xdr:rowOff>276225</xdr:rowOff>
    </xdr:to>
    <xdr:graphicFrame>
      <xdr:nvGraphicFramePr>
        <xdr:cNvPr id="1" name="Chart 1"/>
        <xdr:cNvGraphicFramePr/>
      </xdr:nvGraphicFramePr>
      <xdr:xfrm>
        <a:off x="295275" y="10515600"/>
        <a:ext cx="1885950" cy="2171700"/>
      </xdr:xfrm>
      <a:graphic>
        <a:graphicData uri="http://schemas.openxmlformats.org/drawingml/2006/chart">
          <c:chart xmlns:c="http://schemas.openxmlformats.org/drawingml/2006/chart" r:id="rId1"/>
        </a:graphicData>
      </a:graphic>
    </xdr:graphicFrame>
    <xdr:clientData/>
  </xdr:twoCellAnchor>
  <xdr:twoCellAnchor>
    <xdr:from>
      <xdr:col>2</xdr:col>
      <xdr:colOff>609600</xdr:colOff>
      <xdr:row>20</xdr:row>
      <xdr:rowOff>390525</xdr:rowOff>
    </xdr:from>
    <xdr:to>
      <xdr:col>3</xdr:col>
      <xdr:colOff>1228725</xdr:colOff>
      <xdr:row>24</xdr:row>
      <xdr:rowOff>276225</xdr:rowOff>
    </xdr:to>
    <xdr:graphicFrame>
      <xdr:nvGraphicFramePr>
        <xdr:cNvPr id="2" name="Chart 2"/>
        <xdr:cNvGraphicFramePr/>
      </xdr:nvGraphicFramePr>
      <xdr:xfrm>
        <a:off x="2324100" y="10515600"/>
        <a:ext cx="1885950" cy="2171700"/>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20</xdr:row>
      <xdr:rowOff>390525</xdr:rowOff>
    </xdr:from>
    <xdr:to>
      <xdr:col>5</xdr:col>
      <xdr:colOff>476250</xdr:colOff>
      <xdr:row>24</xdr:row>
      <xdr:rowOff>276225</xdr:rowOff>
    </xdr:to>
    <xdr:graphicFrame>
      <xdr:nvGraphicFramePr>
        <xdr:cNvPr id="3" name="Chart 3"/>
        <xdr:cNvGraphicFramePr/>
      </xdr:nvGraphicFramePr>
      <xdr:xfrm>
        <a:off x="4400550" y="10515600"/>
        <a:ext cx="1885950" cy="2171700"/>
      </xdr:xfrm>
      <a:graphic>
        <a:graphicData uri="http://schemas.openxmlformats.org/drawingml/2006/chart">
          <c:chart xmlns:c="http://schemas.openxmlformats.org/drawingml/2006/chart" r:id="rId3"/>
        </a:graphicData>
      </a:graphic>
    </xdr:graphicFrame>
    <xdr:clientData/>
  </xdr:twoCellAnchor>
  <xdr:twoCellAnchor>
    <xdr:from>
      <xdr:col>5</xdr:col>
      <xdr:colOff>628650</xdr:colOff>
      <xdr:row>20</xdr:row>
      <xdr:rowOff>390525</xdr:rowOff>
    </xdr:from>
    <xdr:to>
      <xdr:col>9</xdr:col>
      <xdr:colOff>19050</xdr:colOff>
      <xdr:row>24</xdr:row>
      <xdr:rowOff>276225</xdr:rowOff>
    </xdr:to>
    <xdr:graphicFrame>
      <xdr:nvGraphicFramePr>
        <xdr:cNvPr id="4" name="Chart 4"/>
        <xdr:cNvGraphicFramePr/>
      </xdr:nvGraphicFramePr>
      <xdr:xfrm>
        <a:off x="6438900" y="10515600"/>
        <a:ext cx="1885950" cy="2171700"/>
      </xdr:xfrm>
      <a:graphic>
        <a:graphicData uri="http://schemas.openxmlformats.org/drawingml/2006/chart">
          <c:chart xmlns:c="http://schemas.openxmlformats.org/drawingml/2006/chart" r:id="rId4"/>
        </a:graphicData>
      </a:graphic>
    </xdr:graphicFrame>
    <xdr:clientData/>
  </xdr:twoCellAnchor>
  <xdr:twoCellAnchor>
    <xdr:from>
      <xdr:col>9</xdr:col>
      <xdr:colOff>171450</xdr:colOff>
      <xdr:row>20</xdr:row>
      <xdr:rowOff>390525</xdr:rowOff>
    </xdr:from>
    <xdr:to>
      <xdr:col>13</xdr:col>
      <xdr:colOff>342900</xdr:colOff>
      <xdr:row>24</xdr:row>
      <xdr:rowOff>276225</xdr:rowOff>
    </xdr:to>
    <xdr:graphicFrame>
      <xdr:nvGraphicFramePr>
        <xdr:cNvPr id="5" name="Chart 5"/>
        <xdr:cNvGraphicFramePr/>
      </xdr:nvGraphicFramePr>
      <xdr:xfrm>
        <a:off x="8477250" y="10515600"/>
        <a:ext cx="1885950" cy="21717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24</xdr:row>
      <xdr:rowOff>542925</xdr:rowOff>
    </xdr:from>
    <xdr:to>
      <xdr:col>13</xdr:col>
      <xdr:colOff>314325</xdr:colOff>
      <xdr:row>32</xdr:row>
      <xdr:rowOff>314325</xdr:rowOff>
    </xdr:to>
    <xdr:graphicFrame>
      <xdr:nvGraphicFramePr>
        <xdr:cNvPr id="6" name="Chart 6"/>
        <xdr:cNvGraphicFramePr/>
      </xdr:nvGraphicFramePr>
      <xdr:xfrm>
        <a:off x="0" y="12954000"/>
        <a:ext cx="10334625" cy="4495800"/>
      </xdr:xfrm>
      <a:graphic>
        <a:graphicData uri="http://schemas.openxmlformats.org/drawingml/2006/chart">
          <c:chart xmlns:c="http://schemas.openxmlformats.org/drawingml/2006/chart" r:id="rId6"/>
        </a:graphicData>
      </a:graphic>
    </xdr:graphicFrame>
    <xdr:clientData/>
  </xdr:twoCellAnchor>
  <xdr:twoCellAnchor>
    <xdr:from>
      <xdr:col>2</xdr:col>
      <xdr:colOff>390525</xdr:colOff>
      <xdr:row>29</xdr:row>
      <xdr:rowOff>342900</xdr:rowOff>
    </xdr:from>
    <xdr:to>
      <xdr:col>3</xdr:col>
      <xdr:colOff>114300</xdr:colOff>
      <xdr:row>29</xdr:row>
      <xdr:rowOff>342900</xdr:rowOff>
    </xdr:to>
    <xdr:sp>
      <xdr:nvSpPr>
        <xdr:cNvPr id="7" name="Line 14"/>
        <xdr:cNvSpPr>
          <a:spLocks/>
        </xdr:cNvSpPr>
      </xdr:nvSpPr>
      <xdr:spPr>
        <a:xfrm>
          <a:off x="2105025" y="1576387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30</xdr:row>
      <xdr:rowOff>352425</xdr:rowOff>
    </xdr:from>
    <xdr:to>
      <xdr:col>3</xdr:col>
      <xdr:colOff>114300</xdr:colOff>
      <xdr:row>30</xdr:row>
      <xdr:rowOff>352425</xdr:rowOff>
    </xdr:to>
    <xdr:sp>
      <xdr:nvSpPr>
        <xdr:cNvPr id="8" name="Line 15"/>
        <xdr:cNvSpPr>
          <a:spLocks/>
        </xdr:cNvSpPr>
      </xdr:nvSpPr>
      <xdr:spPr>
        <a:xfrm>
          <a:off x="2105025" y="1634490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31</xdr:row>
      <xdr:rowOff>342900</xdr:rowOff>
    </xdr:from>
    <xdr:to>
      <xdr:col>3</xdr:col>
      <xdr:colOff>114300</xdr:colOff>
      <xdr:row>31</xdr:row>
      <xdr:rowOff>342900</xdr:rowOff>
    </xdr:to>
    <xdr:sp>
      <xdr:nvSpPr>
        <xdr:cNvPr id="9" name="Line 16"/>
        <xdr:cNvSpPr>
          <a:spLocks/>
        </xdr:cNvSpPr>
      </xdr:nvSpPr>
      <xdr:spPr>
        <a:xfrm>
          <a:off x="2105025" y="16906875"/>
          <a:ext cx="990600" cy="0"/>
        </a:xfrm>
        <a:prstGeom prst="line">
          <a:avLst/>
        </a:prstGeom>
        <a:noFill/>
        <a:ln w="317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25</xdr:row>
      <xdr:rowOff>219075</xdr:rowOff>
    </xdr:from>
    <xdr:to>
      <xdr:col>3</xdr:col>
      <xdr:colOff>819150</xdr:colOff>
      <xdr:row>25</xdr:row>
      <xdr:rowOff>590550</xdr:rowOff>
    </xdr:to>
    <xdr:sp>
      <xdr:nvSpPr>
        <xdr:cNvPr id="10" name="TextBox 17"/>
        <xdr:cNvSpPr txBox="1">
          <a:spLocks noChangeArrowheads="1"/>
        </xdr:cNvSpPr>
      </xdr:nvSpPr>
      <xdr:spPr>
        <a:xfrm>
          <a:off x="542925" y="13201650"/>
          <a:ext cx="32575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371475</xdr:colOff>
      <xdr:row>24</xdr:row>
      <xdr:rowOff>161925</xdr:rowOff>
    </xdr:from>
    <xdr:to>
      <xdr:col>2</xdr:col>
      <xdr:colOff>571500</xdr:colOff>
      <xdr:row>24</xdr:row>
      <xdr:rowOff>438150</xdr:rowOff>
    </xdr:to>
    <xdr:sp>
      <xdr:nvSpPr>
        <xdr:cNvPr id="11" name="TextBox 18"/>
        <xdr:cNvSpPr txBox="1">
          <a:spLocks noChangeArrowheads="1"/>
        </xdr:cNvSpPr>
      </xdr:nvSpPr>
      <xdr:spPr>
        <a:xfrm>
          <a:off x="5524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xdr:col>
      <xdr:colOff>771525</xdr:colOff>
      <xdr:row>20</xdr:row>
      <xdr:rowOff>85725</xdr:rowOff>
    </xdr:from>
    <xdr:to>
      <xdr:col>1</xdr:col>
      <xdr:colOff>1514475</xdr:colOff>
      <xdr:row>20</xdr:row>
      <xdr:rowOff>390525</xdr:rowOff>
    </xdr:to>
    <xdr:sp>
      <xdr:nvSpPr>
        <xdr:cNvPr id="12" name="TextBox 19"/>
        <xdr:cNvSpPr txBox="1">
          <a:spLocks noChangeArrowheads="1"/>
        </xdr:cNvSpPr>
      </xdr:nvSpPr>
      <xdr:spPr>
        <a:xfrm>
          <a:off x="952500"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3</xdr:col>
      <xdr:colOff>0</xdr:colOff>
      <xdr:row>20</xdr:row>
      <xdr:rowOff>85725</xdr:rowOff>
    </xdr:from>
    <xdr:to>
      <xdr:col>3</xdr:col>
      <xdr:colOff>742950</xdr:colOff>
      <xdr:row>20</xdr:row>
      <xdr:rowOff>390525</xdr:rowOff>
    </xdr:to>
    <xdr:sp>
      <xdr:nvSpPr>
        <xdr:cNvPr id="13" name="TextBox 20"/>
        <xdr:cNvSpPr txBox="1">
          <a:spLocks noChangeArrowheads="1"/>
        </xdr:cNvSpPr>
      </xdr:nvSpPr>
      <xdr:spPr>
        <a:xfrm>
          <a:off x="29813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866775</xdr:colOff>
      <xdr:row>20</xdr:row>
      <xdr:rowOff>85725</xdr:rowOff>
    </xdr:from>
    <xdr:to>
      <xdr:col>5</xdr:col>
      <xdr:colOff>47625</xdr:colOff>
      <xdr:row>20</xdr:row>
      <xdr:rowOff>390525</xdr:rowOff>
    </xdr:to>
    <xdr:sp>
      <xdr:nvSpPr>
        <xdr:cNvPr id="14" name="TextBox 21"/>
        <xdr:cNvSpPr txBox="1">
          <a:spLocks noChangeArrowheads="1"/>
        </xdr:cNvSpPr>
      </xdr:nvSpPr>
      <xdr:spPr>
        <a:xfrm>
          <a:off x="51149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1143000</xdr:colOff>
      <xdr:row>20</xdr:row>
      <xdr:rowOff>85725</xdr:rowOff>
    </xdr:from>
    <xdr:to>
      <xdr:col>8</xdr:col>
      <xdr:colOff>123825</xdr:colOff>
      <xdr:row>20</xdr:row>
      <xdr:rowOff>390525</xdr:rowOff>
    </xdr:to>
    <xdr:sp>
      <xdr:nvSpPr>
        <xdr:cNvPr id="15" name="TextBox 22"/>
        <xdr:cNvSpPr txBox="1">
          <a:spLocks noChangeArrowheads="1"/>
        </xdr:cNvSpPr>
      </xdr:nvSpPr>
      <xdr:spPr>
        <a:xfrm>
          <a:off x="6953250" y="102108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10</xdr:col>
      <xdr:colOff>47625</xdr:colOff>
      <xdr:row>20</xdr:row>
      <xdr:rowOff>85725</xdr:rowOff>
    </xdr:from>
    <xdr:to>
      <xdr:col>13</xdr:col>
      <xdr:colOff>304800</xdr:colOff>
      <xdr:row>20</xdr:row>
      <xdr:rowOff>390525</xdr:rowOff>
    </xdr:to>
    <xdr:sp>
      <xdr:nvSpPr>
        <xdr:cNvPr id="16" name="TextBox 23"/>
        <xdr:cNvSpPr txBox="1">
          <a:spLocks noChangeArrowheads="1"/>
        </xdr:cNvSpPr>
      </xdr:nvSpPr>
      <xdr:spPr>
        <a:xfrm>
          <a:off x="8782050" y="102108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19050</xdr:colOff>
      <xdr:row>20</xdr:row>
      <xdr:rowOff>295275</xdr:rowOff>
    </xdr:from>
    <xdr:to>
      <xdr:col>1</xdr:col>
      <xdr:colOff>762000</xdr:colOff>
      <xdr:row>20</xdr:row>
      <xdr:rowOff>504825</xdr:rowOff>
    </xdr:to>
    <xdr:sp>
      <xdr:nvSpPr>
        <xdr:cNvPr id="17" name="TextBox 24"/>
        <xdr:cNvSpPr txBox="1">
          <a:spLocks noChangeArrowheads="1"/>
        </xdr:cNvSpPr>
      </xdr:nvSpPr>
      <xdr:spPr>
        <a:xfrm>
          <a:off x="2000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314325</xdr:colOff>
      <xdr:row>20</xdr:row>
      <xdr:rowOff>295275</xdr:rowOff>
    </xdr:from>
    <xdr:to>
      <xdr:col>2</xdr:col>
      <xdr:colOff>1057275</xdr:colOff>
      <xdr:row>20</xdr:row>
      <xdr:rowOff>504825</xdr:rowOff>
    </xdr:to>
    <xdr:sp>
      <xdr:nvSpPr>
        <xdr:cNvPr id="18" name="TextBox 25"/>
        <xdr:cNvSpPr txBox="1">
          <a:spLocks noChangeArrowheads="1"/>
        </xdr:cNvSpPr>
      </xdr:nvSpPr>
      <xdr:spPr>
        <a:xfrm>
          <a:off x="20288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3</xdr:col>
      <xdr:colOff>1228725</xdr:colOff>
      <xdr:row>20</xdr:row>
      <xdr:rowOff>295275</xdr:rowOff>
    </xdr:from>
    <xdr:to>
      <xdr:col>4</xdr:col>
      <xdr:colOff>704850</xdr:colOff>
      <xdr:row>20</xdr:row>
      <xdr:rowOff>504825</xdr:rowOff>
    </xdr:to>
    <xdr:sp>
      <xdr:nvSpPr>
        <xdr:cNvPr id="19" name="TextBox 26"/>
        <xdr:cNvSpPr txBox="1">
          <a:spLocks noChangeArrowheads="1"/>
        </xdr:cNvSpPr>
      </xdr:nvSpPr>
      <xdr:spPr>
        <a:xfrm>
          <a:off x="42100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533400</xdr:colOff>
      <xdr:row>20</xdr:row>
      <xdr:rowOff>295275</xdr:rowOff>
    </xdr:from>
    <xdr:to>
      <xdr:col>6</xdr:col>
      <xdr:colOff>66675</xdr:colOff>
      <xdr:row>20</xdr:row>
      <xdr:rowOff>504825</xdr:rowOff>
    </xdr:to>
    <xdr:sp>
      <xdr:nvSpPr>
        <xdr:cNvPr id="20" name="TextBox 27"/>
        <xdr:cNvSpPr txBox="1">
          <a:spLocks noChangeArrowheads="1"/>
        </xdr:cNvSpPr>
      </xdr:nvSpPr>
      <xdr:spPr>
        <a:xfrm>
          <a:off x="63436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352425</xdr:colOff>
      <xdr:row>20</xdr:row>
      <xdr:rowOff>295275</xdr:rowOff>
    </xdr:from>
    <xdr:to>
      <xdr:col>10</xdr:col>
      <xdr:colOff>238125</xdr:colOff>
      <xdr:row>20</xdr:row>
      <xdr:rowOff>504825</xdr:rowOff>
    </xdr:to>
    <xdr:sp>
      <xdr:nvSpPr>
        <xdr:cNvPr id="21" name="TextBox 28"/>
        <xdr:cNvSpPr txBox="1">
          <a:spLocks noChangeArrowheads="1"/>
        </xdr:cNvSpPr>
      </xdr:nvSpPr>
      <xdr:spPr>
        <a:xfrm>
          <a:off x="822960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904875</xdr:colOff>
      <xdr:row>24</xdr:row>
      <xdr:rowOff>161925</xdr:rowOff>
    </xdr:from>
    <xdr:to>
      <xdr:col>4</xdr:col>
      <xdr:colOff>104775</xdr:colOff>
      <xdr:row>24</xdr:row>
      <xdr:rowOff>438150</xdr:rowOff>
    </xdr:to>
    <xdr:sp>
      <xdr:nvSpPr>
        <xdr:cNvPr id="22" name="TextBox 29"/>
        <xdr:cNvSpPr txBox="1">
          <a:spLocks noChangeArrowheads="1"/>
        </xdr:cNvSpPr>
      </xdr:nvSpPr>
      <xdr:spPr>
        <a:xfrm>
          <a:off x="26193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4</xdr:col>
      <xdr:colOff>457200</xdr:colOff>
      <xdr:row>24</xdr:row>
      <xdr:rowOff>161925</xdr:rowOff>
    </xdr:from>
    <xdr:to>
      <xdr:col>5</xdr:col>
      <xdr:colOff>628650</xdr:colOff>
      <xdr:row>24</xdr:row>
      <xdr:rowOff>438150</xdr:rowOff>
    </xdr:to>
    <xdr:sp>
      <xdr:nvSpPr>
        <xdr:cNvPr id="23" name="TextBox 30"/>
        <xdr:cNvSpPr txBox="1">
          <a:spLocks noChangeArrowheads="1"/>
        </xdr:cNvSpPr>
      </xdr:nvSpPr>
      <xdr:spPr>
        <a:xfrm>
          <a:off x="47053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5</xdr:col>
      <xdr:colOff>971550</xdr:colOff>
      <xdr:row>24</xdr:row>
      <xdr:rowOff>161925</xdr:rowOff>
    </xdr:from>
    <xdr:to>
      <xdr:col>9</xdr:col>
      <xdr:colOff>209550</xdr:colOff>
      <xdr:row>24</xdr:row>
      <xdr:rowOff>438150</xdr:rowOff>
    </xdr:to>
    <xdr:sp>
      <xdr:nvSpPr>
        <xdr:cNvPr id="24" name="TextBox 31"/>
        <xdr:cNvSpPr txBox="1">
          <a:spLocks noChangeArrowheads="1"/>
        </xdr:cNvSpPr>
      </xdr:nvSpPr>
      <xdr:spPr>
        <a:xfrm>
          <a:off x="678180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10</xdr:col>
      <xdr:colOff>57150</xdr:colOff>
      <xdr:row>24</xdr:row>
      <xdr:rowOff>161925</xdr:rowOff>
    </xdr:from>
    <xdr:to>
      <xdr:col>14</xdr:col>
      <xdr:colOff>76200</xdr:colOff>
      <xdr:row>24</xdr:row>
      <xdr:rowOff>438150</xdr:rowOff>
    </xdr:to>
    <xdr:sp>
      <xdr:nvSpPr>
        <xdr:cNvPr id="25" name="TextBox 32"/>
        <xdr:cNvSpPr txBox="1">
          <a:spLocks noChangeArrowheads="1"/>
        </xdr:cNvSpPr>
      </xdr:nvSpPr>
      <xdr:spPr>
        <a:xfrm>
          <a:off x="87915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19"/>
        <xdr:cNvSpPr>
          <a:spLocks/>
        </xdr:cNvSpPr>
      </xdr:nvSpPr>
      <xdr:spPr>
        <a:xfrm>
          <a:off x="23622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28575</xdr:rowOff>
    </xdr:from>
    <xdr:to>
      <xdr:col>20</xdr:col>
      <xdr:colOff>314325</xdr:colOff>
      <xdr:row>48</xdr:row>
      <xdr:rowOff>171450</xdr:rowOff>
    </xdr:to>
    <xdr:sp>
      <xdr:nvSpPr>
        <xdr:cNvPr id="27" name="Rectangle 120"/>
        <xdr:cNvSpPr>
          <a:spLocks/>
        </xdr:cNvSpPr>
      </xdr:nvSpPr>
      <xdr:spPr>
        <a:xfrm>
          <a:off x="124968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695325</xdr:colOff>
      <xdr:row>48</xdr:row>
      <xdr:rowOff>28575</xdr:rowOff>
    </xdr:from>
    <xdr:to>
      <xdr:col>34</xdr:col>
      <xdr:colOff>552450</xdr:colOff>
      <xdr:row>48</xdr:row>
      <xdr:rowOff>171450</xdr:rowOff>
    </xdr:to>
    <xdr:sp>
      <xdr:nvSpPr>
        <xdr:cNvPr id="28" name="Rectangle 121"/>
        <xdr:cNvSpPr>
          <a:spLocks/>
        </xdr:cNvSpPr>
      </xdr:nvSpPr>
      <xdr:spPr>
        <a:xfrm>
          <a:off x="21516975"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0.61375</cdr:x>
      <cdr:y>0</cdr:y>
    </cdr:from>
    <cdr:to>
      <cdr:x>0.9145</cdr:x>
      <cdr:y>0.16075</cdr:y>
    </cdr:to>
    <cdr:sp textlink="'環境調和ﾁｪｯｸｼｰﾄ（改修）'!$E$16">
      <cdr:nvSpPr>
        <cdr:cNvPr id="1" name="TextBox 1"/>
        <cdr:cNvSpPr txBox="1">
          <a:spLocks noChangeArrowheads="1"/>
        </cdr:cNvSpPr>
      </cdr:nvSpPr>
      <cdr:spPr>
        <a:xfrm>
          <a:off x="1047750" y="0"/>
          <a:ext cx="514350" cy="333375"/>
        </a:xfrm>
        <a:prstGeom prst="rect">
          <a:avLst/>
        </a:prstGeom>
        <a:noFill/>
        <a:ln w="1" cmpd="sng">
          <a:noFill/>
        </a:ln>
      </cdr:spPr>
      <cdr:txBody>
        <a:bodyPr vertOverflow="clip" wrap="square" anchor="ctr"/>
        <a:p>
          <a:pPr algn="ctr">
            <a:defRPr/>
          </a:pPr>
          <a:fld id="{19bb0cfe-9424-4ade-a17e-5c83eb603629}" type="TxLink">
            <a:rPr lang="en-US" cap="none" sz="1100" b="0" i="0" u="none" baseline="0">
              <a:latin typeface="ＭＳ Ｐゴシック"/>
              <a:ea typeface="ＭＳ Ｐゴシック"/>
              <a:cs typeface="ＭＳ Ｐゴシック"/>
            </a:rPr>
            <a:t>0%</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0.5635</cdr:x>
      <cdr:y>0</cdr:y>
    </cdr:from>
    <cdr:to>
      <cdr:x>0.937</cdr:x>
      <cdr:y>0.159</cdr:y>
    </cdr:to>
    <cdr:sp textlink="'環境調和ﾁｪｯｸｼｰﾄ（改修）'!$E$17">
      <cdr:nvSpPr>
        <cdr:cNvPr id="1" name="TextBox 1"/>
        <cdr:cNvSpPr txBox="1">
          <a:spLocks noChangeArrowheads="1"/>
        </cdr:cNvSpPr>
      </cdr:nvSpPr>
      <cdr:spPr>
        <a:xfrm>
          <a:off x="952500" y="0"/>
          <a:ext cx="638175" cy="323850"/>
        </a:xfrm>
        <a:prstGeom prst="rect">
          <a:avLst/>
        </a:prstGeom>
        <a:noFill/>
        <a:ln w="1" cmpd="sng">
          <a:noFill/>
        </a:ln>
      </cdr:spPr>
      <cdr:txBody>
        <a:bodyPr vertOverflow="clip" wrap="square" anchor="ctr"/>
        <a:p>
          <a:pPr algn="ctr">
            <a:defRPr/>
          </a:pPr>
          <a:fld id="{281b0b71-e459-4b54-b9b5-1fc1ab9fbdfc}" type="TxLink">
            <a:rPr lang="en-US" cap="none" sz="1100" b="0" i="0" u="none" baseline="0">
              <a:latin typeface="ＭＳ Ｐゴシック"/>
              <a:ea typeface="ＭＳ Ｐゴシック"/>
              <a:cs typeface="ＭＳ Ｐゴシック"/>
            </a:rPr>
            <a:t>0%</a:t>
          </a:fld>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36984;&#25246;&#12471;&#12540;&#12488;O_Case%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984;&#25246;&#12471;&#12540;&#12488;O_Cas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T131"/>
  <sheetViews>
    <sheetView zoomScale="75" zoomScaleNormal="75" zoomScaleSheetLayoutView="75" workbookViewId="0" topLeftCell="A4">
      <selection activeCell="A1" sqref="A1"/>
    </sheetView>
  </sheetViews>
  <sheetFormatPr defaultColWidth="9.00390625" defaultRowHeight="13.5"/>
  <cols>
    <col min="1" max="1" width="4.625" style="15" customWidth="1"/>
    <col min="2" max="2" width="21.50390625" style="15" customWidth="1"/>
    <col min="3" max="3" width="9.875" style="15" customWidth="1"/>
    <col min="4" max="4" width="10.00390625" style="15" customWidth="1"/>
    <col min="5" max="5" width="12.00390625" style="15" customWidth="1"/>
    <col min="6" max="6" width="9.00390625" style="15" customWidth="1"/>
    <col min="7" max="7" width="13.00390625" style="15" customWidth="1"/>
    <col min="8" max="8" width="8.25390625" style="15" customWidth="1"/>
    <col min="9" max="9" width="14.50390625" style="15" customWidth="1"/>
    <col min="10" max="10" width="9.25390625" style="15" bestFit="1" customWidth="1"/>
    <col min="11" max="16384" width="9.00390625" style="15" customWidth="1"/>
  </cols>
  <sheetData>
    <row r="1" spans="1:20" ht="13.5">
      <c r="A1" s="14"/>
      <c r="B1" s="14"/>
      <c r="C1" s="14"/>
      <c r="D1" s="14"/>
      <c r="E1" s="14"/>
      <c r="F1" s="14"/>
      <c r="G1" s="14"/>
      <c r="H1" s="14"/>
      <c r="I1" s="14"/>
      <c r="J1" s="14"/>
      <c r="K1" s="14"/>
      <c r="L1" s="14"/>
      <c r="M1" s="14"/>
      <c r="N1" s="14"/>
      <c r="O1" s="14"/>
      <c r="P1" s="14"/>
      <c r="Q1" s="14"/>
      <c r="R1" s="14"/>
      <c r="S1" s="14"/>
      <c r="T1" s="14"/>
    </row>
    <row r="2" spans="1:20" ht="17.25">
      <c r="A2" s="16" t="s">
        <v>35</v>
      </c>
      <c r="B2" s="17"/>
      <c r="C2" s="14"/>
      <c r="D2" s="14"/>
      <c r="E2" s="14"/>
      <c r="F2" s="14"/>
      <c r="G2" s="14"/>
      <c r="H2" s="14"/>
      <c r="I2" s="14"/>
      <c r="J2" s="14"/>
      <c r="K2" s="14"/>
      <c r="L2" s="14"/>
      <c r="M2" s="14"/>
      <c r="N2" s="14"/>
      <c r="O2" s="14"/>
      <c r="P2" s="14"/>
      <c r="Q2" s="14"/>
      <c r="R2" s="14"/>
      <c r="S2" s="14"/>
      <c r="T2" s="14"/>
    </row>
    <row r="3" spans="1:20" s="20" customFormat="1" ht="13.5">
      <c r="A3" s="18"/>
      <c r="B3" s="18"/>
      <c r="C3" s="19"/>
      <c r="D3" s="19"/>
      <c r="E3" s="19"/>
      <c r="F3" s="19"/>
      <c r="G3" s="19"/>
      <c r="H3" s="19"/>
      <c r="I3" s="19"/>
      <c r="J3" s="19"/>
      <c r="K3" s="19"/>
      <c r="L3" s="19"/>
      <c r="M3" s="19"/>
      <c r="N3" s="19"/>
      <c r="O3" s="19"/>
      <c r="P3" s="19"/>
      <c r="Q3" s="19"/>
      <c r="R3" s="19"/>
      <c r="S3" s="19"/>
      <c r="T3" s="14"/>
    </row>
    <row r="4" spans="1:20" s="20" customFormat="1" ht="13.5">
      <c r="A4" s="21" t="s">
        <v>36</v>
      </c>
      <c r="B4" s="22"/>
      <c r="C4" s="19"/>
      <c r="D4" s="19"/>
      <c r="E4" s="19"/>
      <c r="F4" s="19"/>
      <c r="G4" s="19"/>
      <c r="H4" s="19"/>
      <c r="I4" s="19"/>
      <c r="J4" s="19"/>
      <c r="K4" s="19"/>
      <c r="L4" s="19"/>
      <c r="M4" s="19"/>
      <c r="N4" s="19"/>
      <c r="O4" s="19"/>
      <c r="P4" s="19"/>
      <c r="Q4" s="19"/>
      <c r="R4" s="19"/>
      <c r="S4" s="19"/>
      <c r="T4" s="14"/>
    </row>
    <row r="5" spans="1:20" s="20" customFormat="1" ht="13.5">
      <c r="A5" s="18"/>
      <c r="B5" s="22"/>
      <c r="C5" s="19"/>
      <c r="D5" s="19"/>
      <c r="E5" s="19"/>
      <c r="F5" s="19"/>
      <c r="G5" s="19"/>
      <c r="H5" s="19"/>
      <c r="I5" s="19"/>
      <c r="J5" s="19"/>
      <c r="K5" s="19"/>
      <c r="L5" s="19"/>
      <c r="M5" s="19"/>
      <c r="N5" s="19"/>
      <c r="O5" s="19"/>
      <c r="P5" s="19"/>
      <c r="Q5" s="19"/>
      <c r="R5" s="19"/>
      <c r="S5" s="19"/>
      <c r="T5" s="14"/>
    </row>
    <row r="6" spans="1:20" s="20" customFormat="1" ht="18" customHeight="1" thickBot="1">
      <c r="A6" s="18"/>
      <c r="B6" s="22"/>
      <c r="C6" s="23" t="s">
        <v>1</v>
      </c>
      <c r="D6" s="67" t="s">
        <v>2</v>
      </c>
      <c r="E6" s="19"/>
      <c r="F6" s="19"/>
      <c r="G6" s="19"/>
      <c r="H6" s="19"/>
      <c r="I6" s="19"/>
      <c r="J6" s="19"/>
      <c r="K6" s="19"/>
      <c r="L6" s="19"/>
      <c r="M6" s="19"/>
      <c r="N6" s="19"/>
      <c r="O6" s="19"/>
      <c r="P6" s="19"/>
      <c r="Q6" s="19"/>
      <c r="R6" s="19"/>
      <c r="S6" s="19"/>
      <c r="T6" s="14"/>
    </row>
    <row r="7" spans="1:20" s="20" customFormat="1" ht="18" customHeight="1" thickBot="1">
      <c r="A7" s="18"/>
      <c r="B7" s="22" t="s">
        <v>32</v>
      </c>
      <c r="C7" s="25">
        <f>'[1]4.ｴﾈﾙｷﾞｰ、ｺｽﾄ集計'!J79</f>
        <v>0</v>
      </c>
      <c r="D7" s="25">
        <f>'[2]4.ｴﾈﾙｷﾞｰ、ｺｽﾄ集計'!J79</f>
        <v>0</v>
      </c>
      <c r="E7" s="19" t="s">
        <v>19</v>
      </c>
      <c r="F7" s="19"/>
      <c r="G7" s="19"/>
      <c r="H7" s="19"/>
      <c r="I7" s="19"/>
      <c r="J7" s="19"/>
      <c r="K7" s="19"/>
      <c r="L7" s="19"/>
      <c r="M7" s="19"/>
      <c r="N7" s="19"/>
      <c r="O7" s="19"/>
      <c r="P7" s="19"/>
      <c r="Q7" s="19"/>
      <c r="R7" s="19"/>
      <c r="S7" s="19"/>
      <c r="T7" s="14"/>
    </row>
    <row r="8" spans="1:20" s="20" customFormat="1" ht="18" customHeight="1" thickBot="1">
      <c r="A8" s="18"/>
      <c r="B8" s="22" t="s">
        <v>3</v>
      </c>
      <c r="C8" s="25">
        <f>'[1]4.ｴﾈﾙｷﾞｰ、ｺｽﾄ集計'!J80</f>
        <v>1126.880590808365</v>
      </c>
      <c r="D8" s="25">
        <f>'[2]4.ｴﾈﾙｷﾞｰ、ｺｽﾄ集計'!J80</f>
        <v>1126.880590808365</v>
      </c>
      <c r="E8" s="19" t="s">
        <v>19</v>
      </c>
      <c r="F8" s="26"/>
      <c r="G8" s="27"/>
      <c r="H8" s="26"/>
      <c r="I8" s="28"/>
      <c r="J8" s="26"/>
      <c r="K8" s="19"/>
      <c r="L8" s="19"/>
      <c r="M8" s="19"/>
      <c r="N8" s="19"/>
      <c r="O8" s="19"/>
      <c r="P8" s="19"/>
      <c r="Q8" s="19"/>
      <c r="R8" s="19" t="s">
        <v>25</v>
      </c>
      <c r="S8" s="19" t="s">
        <v>25</v>
      </c>
      <c r="T8" s="14"/>
    </row>
    <row r="9" spans="1:20" s="20" customFormat="1" ht="18" customHeight="1" thickBot="1">
      <c r="A9" s="18"/>
      <c r="B9" s="22" t="s">
        <v>17</v>
      </c>
      <c r="C9" s="25">
        <f>'[1]4.ｴﾈﾙｷﾞｰ、ｺｽﾄ集計'!J81</f>
        <v>549.8558235294119</v>
      </c>
      <c r="D9" s="25">
        <f>'[2]4.ｴﾈﾙｷﾞｰ、ｺｽﾄ集計'!J81</f>
        <v>549.8558235294119</v>
      </c>
      <c r="E9" s="19" t="s">
        <v>19</v>
      </c>
      <c r="F9" s="26"/>
      <c r="G9" s="26"/>
      <c r="H9" s="26"/>
      <c r="I9" s="28"/>
      <c r="J9" s="26"/>
      <c r="K9" s="19"/>
      <c r="L9" s="19"/>
      <c r="M9" s="19"/>
      <c r="N9" s="19"/>
      <c r="O9" s="19"/>
      <c r="P9" s="19"/>
      <c r="Q9" s="19"/>
      <c r="R9" s="19"/>
      <c r="S9" s="19"/>
      <c r="T9" s="14"/>
    </row>
    <row r="10" spans="1:20" s="20" customFormat="1" ht="18" customHeight="1" thickBot="1">
      <c r="A10" s="18"/>
      <c r="B10" s="22" t="s">
        <v>161</v>
      </c>
      <c r="C10" s="25">
        <f>'[1]4.ｴﾈﾙｷﾞｰ、ｺｽﾄ集計'!J82</f>
        <v>93.66940267678685</v>
      </c>
      <c r="D10" s="25">
        <f>'[2]4.ｴﾈﾙｷﾞｰ、ｺｽﾄ集計'!J82</f>
        <v>93.66940267678685</v>
      </c>
      <c r="E10" s="19" t="s">
        <v>19</v>
      </c>
      <c r="F10" s="26"/>
      <c r="G10" s="26"/>
      <c r="H10" s="26"/>
      <c r="I10" s="28"/>
      <c r="J10" s="26"/>
      <c r="K10" s="19"/>
      <c r="L10" s="19"/>
      <c r="M10" s="19"/>
      <c r="N10" s="19"/>
      <c r="O10" s="19"/>
      <c r="P10" s="19"/>
      <c r="Q10" s="19"/>
      <c r="R10" s="19"/>
      <c r="S10" s="19"/>
      <c r="T10" s="14"/>
    </row>
    <row r="11" spans="1:20" s="20" customFormat="1" ht="18" customHeight="1" thickBot="1">
      <c r="A11" s="18"/>
      <c r="B11" s="22" t="s">
        <v>162</v>
      </c>
      <c r="C11" s="25">
        <f>'[1]4.ｴﾈﾙｷﾞｰ、ｺｽﾄ集計'!J83</f>
        <v>5.016470588235294</v>
      </c>
      <c r="D11" s="25">
        <f>'[2]4.ｴﾈﾙｷﾞｰ、ｺｽﾄ集計'!J83</f>
        <v>5.016470588235294</v>
      </c>
      <c r="E11" s="19" t="s">
        <v>19</v>
      </c>
      <c r="F11" s="26"/>
      <c r="G11" s="26"/>
      <c r="H11" s="26"/>
      <c r="I11" s="28"/>
      <c r="J11" s="26"/>
      <c r="K11" s="19"/>
      <c r="L11" s="19"/>
      <c r="M11" s="19"/>
      <c r="N11" s="19"/>
      <c r="O11" s="19"/>
      <c r="P11" s="19"/>
      <c r="Q11" s="19"/>
      <c r="R11" s="19"/>
      <c r="S11" s="19"/>
      <c r="T11" s="14"/>
    </row>
    <row r="12" spans="1:20" s="20" customFormat="1" ht="18" customHeight="1" thickBot="1">
      <c r="A12" s="18"/>
      <c r="B12" s="22" t="s">
        <v>7</v>
      </c>
      <c r="C12" s="25">
        <f>'[1]4.ｴﾈﾙｷﾞｰ、ｺｽﾄ集計'!J84</f>
        <v>0</v>
      </c>
      <c r="D12" s="25">
        <f>'[2]4.ｴﾈﾙｷﾞｰ、ｺｽﾄ集計'!J84</f>
        <v>0</v>
      </c>
      <c r="E12" s="19" t="s">
        <v>19</v>
      </c>
      <c r="F12" s="26"/>
      <c r="G12" s="26"/>
      <c r="H12" s="26"/>
      <c r="I12" s="28"/>
      <c r="J12" s="26"/>
      <c r="K12" s="19"/>
      <c r="L12" s="19"/>
      <c r="M12" s="19"/>
      <c r="N12" s="19"/>
      <c r="O12" s="19"/>
      <c r="P12" s="19"/>
      <c r="Q12" s="19"/>
      <c r="R12" s="19"/>
      <c r="S12" s="19"/>
      <c r="T12" s="14"/>
    </row>
    <row r="13" spans="1:20" s="20" customFormat="1" ht="18" customHeight="1" thickBot="1">
      <c r="A13" s="18"/>
      <c r="B13" s="22" t="s">
        <v>33</v>
      </c>
      <c r="C13" s="25">
        <f>'[1]4.ｴﾈﾙｷﾞｰ、ｺｽﾄ集計'!J85</f>
        <v>0</v>
      </c>
      <c r="D13" s="25">
        <f>'[2]4.ｴﾈﾙｷﾞｰ、ｺｽﾄ集計'!J85</f>
        <v>0</v>
      </c>
      <c r="E13" s="19" t="s">
        <v>19</v>
      </c>
      <c r="F13" s="26"/>
      <c r="G13" s="26"/>
      <c r="H13" s="26"/>
      <c r="I13" s="28"/>
      <c r="J13" s="26"/>
      <c r="K13" s="19"/>
      <c r="L13" s="19"/>
      <c r="M13" s="19"/>
      <c r="N13" s="19"/>
      <c r="O13" s="19"/>
      <c r="P13" s="19"/>
      <c r="Q13" s="19"/>
      <c r="R13" s="19"/>
      <c r="S13" s="19"/>
      <c r="T13" s="14"/>
    </row>
    <row r="14" spans="1:20" s="20" customFormat="1" ht="5.25" customHeight="1">
      <c r="A14" s="18"/>
      <c r="B14" s="29"/>
      <c r="C14" s="30"/>
      <c r="D14" s="30"/>
      <c r="E14" s="30"/>
      <c r="F14" s="26"/>
      <c r="G14" s="26"/>
      <c r="H14" s="26"/>
      <c r="I14" s="26"/>
      <c r="J14" s="19"/>
      <c r="K14" s="19"/>
      <c r="L14" s="19"/>
      <c r="M14" s="19"/>
      <c r="N14" s="19"/>
      <c r="O14" s="19"/>
      <c r="P14" s="19"/>
      <c r="Q14" s="19"/>
      <c r="R14" s="19"/>
      <c r="S14" s="19"/>
      <c r="T14" s="14"/>
    </row>
    <row r="15" spans="1:20" s="20" customFormat="1" ht="4.5" customHeight="1" thickBot="1">
      <c r="A15" s="18"/>
      <c r="B15" s="22"/>
      <c r="C15" s="19"/>
      <c r="D15" s="19"/>
      <c r="E15" s="19"/>
      <c r="F15" s="19"/>
      <c r="G15" s="19"/>
      <c r="H15" s="19"/>
      <c r="I15" s="19"/>
      <c r="J15" s="19"/>
      <c r="K15" s="19"/>
      <c r="L15" s="19"/>
      <c r="M15" s="19"/>
      <c r="N15" s="19"/>
      <c r="O15" s="19"/>
      <c r="P15" s="19"/>
      <c r="Q15" s="19"/>
      <c r="R15" s="19"/>
      <c r="S15" s="19"/>
      <c r="T15" s="14"/>
    </row>
    <row r="16" spans="1:20" s="20" customFormat="1" ht="18" customHeight="1" thickBot="1">
      <c r="A16" s="18"/>
      <c r="B16" s="22" t="s">
        <v>8</v>
      </c>
      <c r="C16" s="25">
        <f>SUM(C7:C13)</f>
        <v>1775.4222876027989</v>
      </c>
      <c r="D16" s="25">
        <f>SUM(D7:D13)</f>
        <v>1775.4222876027989</v>
      </c>
      <c r="E16" s="19" t="s">
        <v>19</v>
      </c>
      <c r="F16" s="19"/>
      <c r="G16" s="19" t="s">
        <v>31</v>
      </c>
      <c r="H16" s="31">
        <f>D16-C16</f>
        <v>0</v>
      </c>
      <c r="I16" s="19" t="s">
        <v>19</v>
      </c>
      <c r="J16" s="19"/>
      <c r="K16" s="19"/>
      <c r="L16" s="19"/>
      <c r="M16" s="19"/>
      <c r="N16" s="19"/>
      <c r="O16" s="19"/>
      <c r="P16" s="19"/>
      <c r="Q16" s="19"/>
      <c r="R16" s="19"/>
      <c r="S16" s="19"/>
      <c r="T16" s="14"/>
    </row>
    <row r="17" spans="1:20" s="20" customFormat="1" ht="17.25" customHeight="1" thickBot="1">
      <c r="A17" s="18"/>
      <c r="B17" s="22"/>
      <c r="C17" s="32"/>
      <c r="D17" s="33"/>
      <c r="E17" s="19"/>
      <c r="F17" s="19"/>
      <c r="G17" s="19" t="s">
        <v>157</v>
      </c>
      <c r="H17" s="34">
        <f>D16/C16</f>
        <v>1</v>
      </c>
      <c r="I17" s="19"/>
      <c r="J17" s="19"/>
      <c r="K17" s="19"/>
      <c r="L17" s="19"/>
      <c r="M17" s="19"/>
      <c r="N17" s="19"/>
      <c r="O17" s="19"/>
      <c r="P17" s="19"/>
      <c r="Q17" s="19"/>
      <c r="R17" s="19"/>
      <c r="S17" s="19"/>
      <c r="T17" s="14"/>
    </row>
    <row r="18" spans="1:20" s="20" customFormat="1" ht="13.5">
      <c r="A18" s="18"/>
      <c r="B18" s="22"/>
      <c r="C18" s="32"/>
      <c r="D18" s="33"/>
      <c r="E18" s="19"/>
      <c r="F18" s="19"/>
      <c r="G18" s="19"/>
      <c r="H18" s="35"/>
      <c r="I18" s="19"/>
      <c r="J18" s="19"/>
      <c r="K18" s="19"/>
      <c r="L18" s="19"/>
      <c r="M18" s="19"/>
      <c r="N18" s="19"/>
      <c r="O18" s="19"/>
      <c r="P18" s="19"/>
      <c r="Q18" s="19"/>
      <c r="R18" s="19"/>
      <c r="S18" s="19"/>
      <c r="T18" s="14"/>
    </row>
    <row r="19" spans="1:20" s="20" customFormat="1" ht="16.5">
      <c r="A19" s="21" t="s">
        <v>148</v>
      </c>
      <c r="B19" s="22"/>
      <c r="C19" s="19"/>
      <c r="D19" s="19"/>
      <c r="E19" s="19"/>
      <c r="F19" s="19"/>
      <c r="G19" s="19"/>
      <c r="H19" s="19"/>
      <c r="I19" s="19"/>
      <c r="J19" s="19"/>
      <c r="K19" s="19"/>
      <c r="L19" s="19"/>
      <c r="M19" s="19"/>
      <c r="N19" s="19"/>
      <c r="O19" s="19"/>
      <c r="P19" s="19"/>
      <c r="Q19" s="19"/>
      <c r="R19" s="19"/>
      <c r="S19" s="19"/>
      <c r="T19" s="14"/>
    </row>
    <row r="20" spans="1:20" s="20" customFormat="1" ht="13.5">
      <c r="A20" s="18"/>
      <c r="B20" s="22"/>
      <c r="C20" s="19"/>
      <c r="D20" s="19"/>
      <c r="E20" s="19"/>
      <c r="F20" s="19"/>
      <c r="G20" s="19"/>
      <c r="H20" s="19"/>
      <c r="I20" s="19"/>
      <c r="J20" s="19"/>
      <c r="K20" s="19"/>
      <c r="L20" s="19"/>
      <c r="M20" s="19"/>
      <c r="N20" s="19"/>
      <c r="O20" s="19"/>
      <c r="P20" s="19"/>
      <c r="Q20" s="19"/>
      <c r="R20" s="19"/>
      <c r="S20" s="19"/>
      <c r="T20" s="14"/>
    </row>
    <row r="21" spans="1:20" s="20" customFormat="1" ht="14.25" thickBot="1">
      <c r="A21" s="18"/>
      <c r="B21" s="22"/>
      <c r="C21" s="23" t="s">
        <v>1</v>
      </c>
      <c r="D21" s="24" t="s">
        <v>2</v>
      </c>
      <c r="E21" s="19"/>
      <c r="F21" s="26"/>
      <c r="G21" s="26"/>
      <c r="H21" s="26"/>
      <c r="I21" s="26"/>
      <c r="J21" s="26"/>
      <c r="K21" s="26"/>
      <c r="L21" s="26"/>
      <c r="M21" s="19"/>
      <c r="N21" s="19"/>
      <c r="O21" s="19"/>
      <c r="P21" s="19"/>
      <c r="Q21" s="19"/>
      <c r="R21" s="19"/>
      <c r="S21" s="19"/>
      <c r="T21" s="14"/>
    </row>
    <row r="22" spans="1:20" s="20" customFormat="1" ht="17.25" thickBot="1">
      <c r="A22" s="18"/>
      <c r="B22" s="22" t="s">
        <v>32</v>
      </c>
      <c r="C22" s="36">
        <f>'[1]4.ｴﾈﾙｷﾞｰ、ｺｽﾄ集計'!J94</f>
        <v>0</v>
      </c>
      <c r="D22" s="36">
        <f>'[2]4.ｴﾈﾙｷﾞｰ、ｺｽﾄ集計'!J94</f>
        <v>0</v>
      </c>
      <c r="E22" s="22" t="s">
        <v>0</v>
      </c>
      <c r="F22" s="26"/>
      <c r="G22" s="26"/>
      <c r="H22" s="26"/>
      <c r="I22" s="26"/>
      <c r="J22" s="26"/>
      <c r="K22" s="26"/>
      <c r="L22" s="26"/>
      <c r="M22" s="19"/>
      <c r="N22" s="19"/>
      <c r="O22" s="19"/>
      <c r="P22" s="19"/>
      <c r="Q22" s="19"/>
      <c r="R22" s="19"/>
      <c r="S22" s="19"/>
      <c r="T22" s="14"/>
    </row>
    <row r="23" spans="1:20" s="20" customFormat="1" ht="17.25" thickBot="1">
      <c r="A23" s="18"/>
      <c r="B23" s="22" t="s">
        <v>3</v>
      </c>
      <c r="C23" s="36">
        <f>'[1]4.ｴﾈﾙｷﾞｰ、ｺｽﾄ集計'!J95</f>
        <v>73.5154901510552</v>
      </c>
      <c r="D23" s="36">
        <f>'[2]4.ｴﾈﾙｷﾞｰ、ｺｽﾄ集計'!J95</f>
        <v>73.5154901510552</v>
      </c>
      <c r="E23" s="22" t="s">
        <v>0</v>
      </c>
      <c r="F23" s="32"/>
      <c r="G23" s="27"/>
      <c r="H23" s="26"/>
      <c r="I23" s="28"/>
      <c r="J23" s="26"/>
      <c r="K23" s="26"/>
      <c r="L23" s="26"/>
      <c r="M23" s="19"/>
      <c r="N23" s="19"/>
      <c r="O23" s="19"/>
      <c r="P23" s="19"/>
      <c r="Q23" s="19"/>
      <c r="R23" s="19"/>
      <c r="S23" s="19"/>
      <c r="T23" s="14"/>
    </row>
    <row r="24" spans="1:20" s="20" customFormat="1" ht="17.25" thickBot="1">
      <c r="A24" s="18"/>
      <c r="B24" s="22" t="s">
        <v>17</v>
      </c>
      <c r="C24" s="36">
        <f>'[1]4.ｴﾈﾙｷﾞｰ、ｺｽﾄ集計'!J96</f>
        <v>19.151076000000003</v>
      </c>
      <c r="D24" s="36">
        <f>'[2]4.ｴﾈﾙｷﾞｰ、ｺｽﾄ集計'!J96</f>
        <v>19.151076000000003</v>
      </c>
      <c r="E24" s="22" t="s">
        <v>0</v>
      </c>
      <c r="F24" s="26"/>
      <c r="G24" s="26"/>
      <c r="H24" s="26"/>
      <c r="I24" s="28"/>
      <c r="J24" s="26"/>
      <c r="K24" s="26"/>
      <c r="L24" s="26"/>
      <c r="M24" s="19"/>
      <c r="N24" s="19"/>
      <c r="O24" s="19"/>
      <c r="P24" s="19"/>
      <c r="Q24" s="19"/>
      <c r="R24" s="19"/>
      <c r="S24" s="19"/>
      <c r="T24" s="14"/>
    </row>
    <row r="25" spans="1:20" s="20" customFormat="1" ht="17.25" thickBot="1">
      <c r="A25" s="18"/>
      <c r="B25" s="22" t="s">
        <v>161</v>
      </c>
      <c r="C25" s="36">
        <f>'[1]4.ｴﾈﾙｷﾞｰ、ｺｽﾄ集計'!J97</f>
        <v>3.262436756645161</v>
      </c>
      <c r="D25" s="36">
        <f>'[2]4.ｴﾈﾙｷﾞｰ、ｺｽﾄ集計'!$J$97</f>
        <v>3.262436756645161</v>
      </c>
      <c r="E25" s="22" t="s">
        <v>0</v>
      </c>
      <c r="F25" s="26"/>
      <c r="G25" s="26"/>
      <c r="H25" s="26"/>
      <c r="I25" s="28"/>
      <c r="J25" s="26"/>
      <c r="K25" s="26"/>
      <c r="L25" s="26"/>
      <c r="M25" s="19"/>
      <c r="N25" s="19"/>
      <c r="O25" s="19"/>
      <c r="P25" s="19"/>
      <c r="Q25" s="19"/>
      <c r="R25" s="19"/>
      <c r="S25" s="19"/>
      <c r="T25" s="14"/>
    </row>
    <row r="26" spans="1:20" s="20" customFormat="1" ht="17.25" customHeight="1" thickBot="1">
      <c r="A26" s="18"/>
      <c r="B26" s="22" t="s">
        <v>162</v>
      </c>
      <c r="C26" s="36">
        <f>'[1]4.ｴﾈﾙｷﾞｰ、ｺｽﾄ集計'!J98</f>
        <v>0.17472000000000001</v>
      </c>
      <c r="D26" s="36">
        <f>'[2]4.ｴﾈﾙｷﾞｰ、ｺｽﾄ集計'!$J$98</f>
        <v>0.17472000000000001</v>
      </c>
      <c r="E26" s="22" t="s">
        <v>0</v>
      </c>
      <c r="F26" s="26"/>
      <c r="G26" s="26"/>
      <c r="H26" s="26"/>
      <c r="I26" s="28"/>
      <c r="J26" s="26"/>
      <c r="K26" s="26"/>
      <c r="L26" s="26"/>
      <c r="M26" s="19"/>
      <c r="N26" s="19"/>
      <c r="O26" s="19"/>
      <c r="P26" s="19"/>
      <c r="Q26" s="19"/>
      <c r="R26" s="19"/>
      <c r="S26" s="19"/>
      <c r="T26" s="14"/>
    </row>
    <row r="27" spans="1:20" s="20" customFormat="1" ht="17.25" thickBot="1">
      <c r="A27" s="18"/>
      <c r="B27" s="22" t="s">
        <v>7</v>
      </c>
      <c r="C27" s="36">
        <f>'[1]4.ｴﾈﾙｷﾞｰ、ｺｽﾄ集計'!J99</f>
        <v>0</v>
      </c>
      <c r="D27" s="36">
        <f>'[2]4.ｴﾈﾙｷﾞｰ、ｺｽﾄ集計'!J99</f>
        <v>0</v>
      </c>
      <c r="E27" s="22" t="s">
        <v>0</v>
      </c>
      <c r="F27" s="26"/>
      <c r="G27" s="26"/>
      <c r="H27" s="26"/>
      <c r="I27" s="28"/>
      <c r="J27" s="26"/>
      <c r="K27" s="26"/>
      <c r="L27" s="26"/>
      <c r="M27" s="19"/>
      <c r="N27" s="19"/>
      <c r="O27" s="19"/>
      <c r="P27" s="19"/>
      <c r="Q27" s="19"/>
      <c r="R27" s="19"/>
      <c r="S27" s="19"/>
      <c r="T27" s="14"/>
    </row>
    <row r="28" spans="1:20" s="20" customFormat="1" ht="17.25" thickBot="1">
      <c r="A28" s="18"/>
      <c r="B28" s="22" t="s">
        <v>33</v>
      </c>
      <c r="C28" s="37">
        <f>'[1]4.ｴﾈﾙｷﾞｰ、ｺｽﾄ集計'!J100</f>
        <v>0</v>
      </c>
      <c r="D28" s="37">
        <f>'[2]4.ｴﾈﾙｷﾞｰ、ｺｽﾄ集計'!J100</f>
        <v>0</v>
      </c>
      <c r="E28" s="22" t="s">
        <v>0</v>
      </c>
      <c r="F28" s="26"/>
      <c r="G28" s="26"/>
      <c r="H28" s="26"/>
      <c r="I28" s="28"/>
      <c r="J28" s="26"/>
      <c r="K28" s="26"/>
      <c r="L28" s="26"/>
      <c r="M28" s="19"/>
      <c r="N28" s="19"/>
      <c r="O28" s="19"/>
      <c r="P28" s="19"/>
      <c r="Q28" s="19"/>
      <c r="R28" s="19"/>
      <c r="S28" s="19"/>
      <c r="T28" s="14"/>
    </row>
    <row r="29" spans="1:20" s="20" customFormat="1" ht="3.75" customHeight="1">
      <c r="A29" s="18"/>
      <c r="B29" s="29"/>
      <c r="C29" s="30"/>
      <c r="D29" s="38"/>
      <c r="E29" s="30"/>
      <c r="F29" s="26"/>
      <c r="G29" s="26"/>
      <c r="H29" s="26"/>
      <c r="I29" s="26"/>
      <c r="J29" s="26"/>
      <c r="K29" s="26"/>
      <c r="L29" s="26"/>
      <c r="M29" s="19"/>
      <c r="N29" s="19"/>
      <c r="O29" s="19"/>
      <c r="P29" s="19"/>
      <c r="Q29" s="19"/>
      <c r="R29" s="19"/>
      <c r="S29" s="19"/>
      <c r="T29" s="14"/>
    </row>
    <row r="30" spans="1:20" s="20" customFormat="1" ht="4.5" customHeight="1" thickBot="1">
      <c r="A30" s="18"/>
      <c r="B30" s="22"/>
      <c r="C30" s="19"/>
      <c r="D30" s="39"/>
      <c r="E30" s="19"/>
      <c r="F30" s="26"/>
      <c r="G30" s="26"/>
      <c r="H30" s="26"/>
      <c r="I30" s="26"/>
      <c r="J30" s="26"/>
      <c r="K30" s="26"/>
      <c r="L30" s="26"/>
      <c r="M30" s="19"/>
      <c r="N30" s="19"/>
      <c r="O30" s="19"/>
      <c r="P30" s="19"/>
      <c r="Q30" s="19"/>
      <c r="R30" s="19"/>
      <c r="S30" s="19"/>
      <c r="T30" s="14"/>
    </row>
    <row r="31" spans="1:20" s="20" customFormat="1" ht="17.25" thickBot="1">
      <c r="A31" s="18"/>
      <c r="B31" s="22" t="s">
        <v>8</v>
      </c>
      <c r="C31" s="40">
        <f>SUM(C22:C28)</f>
        <v>96.10372290770036</v>
      </c>
      <c r="D31" s="40">
        <f>SUM(D22:D28)</f>
        <v>96.10372290770036</v>
      </c>
      <c r="E31" s="22" t="s">
        <v>0</v>
      </c>
      <c r="F31" s="26"/>
      <c r="G31" s="19" t="s">
        <v>31</v>
      </c>
      <c r="H31" s="45">
        <f>D31-C31</f>
        <v>0</v>
      </c>
      <c r="I31" s="22" t="s">
        <v>0</v>
      </c>
      <c r="J31" s="26"/>
      <c r="K31" s="26"/>
      <c r="L31" s="26"/>
      <c r="M31" s="19"/>
      <c r="N31" s="19"/>
      <c r="O31" s="19"/>
      <c r="P31" s="19"/>
      <c r="Q31" s="19"/>
      <c r="R31" s="19"/>
      <c r="S31" s="19"/>
      <c r="T31" s="14"/>
    </row>
    <row r="32" spans="1:20" s="20" customFormat="1" ht="17.25" customHeight="1" thickBot="1">
      <c r="A32" s="18"/>
      <c r="B32" s="22"/>
      <c r="C32" s="26"/>
      <c r="D32" s="19"/>
      <c r="E32" s="19"/>
      <c r="F32" s="19"/>
      <c r="G32" s="19" t="s">
        <v>157</v>
      </c>
      <c r="H32" s="34">
        <f>D31/C31</f>
        <v>1</v>
      </c>
      <c r="I32" s="19"/>
      <c r="J32" s="19"/>
      <c r="K32" s="19"/>
      <c r="L32" s="19"/>
      <c r="M32" s="19"/>
      <c r="N32" s="19"/>
      <c r="O32" s="19"/>
      <c r="P32" s="19"/>
      <c r="Q32" s="19"/>
      <c r="R32" s="19"/>
      <c r="S32" s="19"/>
      <c r="T32" s="14"/>
    </row>
    <row r="33" spans="1:20" s="20" customFormat="1" ht="13.5">
      <c r="A33" s="18"/>
      <c r="B33" s="22"/>
      <c r="C33" s="26"/>
      <c r="D33" s="19"/>
      <c r="E33" s="19"/>
      <c r="F33" s="19"/>
      <c r="G33" s="19"/>
      <c r="H33" s="19"/>
      <c r="I33" s="19"/>
      <c r="J33" s="19"/>
      <c r="K33" s="19"/>
      <c r="L33" s="19"/>
      <c r="M33" s="19"/>
      <c r="N33" s="19"/>
      <c r="O33" s="19"/>
      <c r="P33" s="19"/>
      <c r="Q33" s="19"/>
      <c r="R33" s="19"/>
      <c r="S33" s="19"/>
      <c r="T33" s="14"/>
    </row>
    <row r="34" spans="1:20" s="20" customFormat="1" ht="13.5">
      <c r="A34" s="21" t="s">
        <v>38</v>
      </c>
      <c r="B34" s="22"/>
      <c r="C34" s="26"/>
      <c r="D34" s="19"/>
      <c r="E34" s="19"/>
      <c r="F34" s="19"/>
      <c r="G34" s="19"/>
      <c r="H34" s="19"/>
      <c r="I34" s="19"/>
      <c r="J34" s="19"/>
      <c r="K34" s="19"/>
      <c r="L34" s="19"/>
      <c r="M34" s="19"/>
      <c r="N34" s="19"/>
      <c r="O34" s="19"/>
      <c r="P34" s="19"/>
      <c r="Q34" s="19"/>
      <c r="R34" s="19"/>
      <c r="S34" s="19"/>
      <c r="T34" s="14"/>
    </row>
    <row r="35" spans="1:20" s="20" customFormat="1" ht="18" customHeight="1" thickBot="1">
      <c r="A35" s="22"/>
      <c r="B35" s="22"/>
      <c r="C35" s="23" t="s">
        <v>1</v>
      </c>
      <c r="D35" s="67" t="s">
        <v>2</v>
      </c>
      <c r="E35" s="19"/>
      <c r="F35" s="19"/>
      <c r="G35" s="19"/>
      <c r="H35" s="19"/>
      <c r="I35" s="19"/>
      <c r="J35" s="19"/>
      <c r="K35" s="19"/>
      <c r="L35" s="19"/>
      <c r="M35" s="19"/>
      <c r="N35" s="19"/>
      <c r="O35" s="19"/>
      <c r="P35" s="19"/>
      <c r="Q35" s="19"/>
      <c r="R35" s="19"/>
      <c r="S35" s="19"/>
      <c r="T35" s="14"/>
    </row>
    <row r="36" spans="1:20" s="20" customFormat="1" ht="18" customHeight="1" thickBot="1">
      <c r="A36" s="18"/>
      <c r="B36" s="22" t="s">
        <v>20</v>
      </c>
      <c r="C36" s="25">
        <f>'[1]4.ｴﾈﾙｷﾞｰ、ｺｽﾄ集計'!G200</f>
        <v>1628.5825491006703</v>
      </c>
      <c r="D36" s="25">
        <f>'[2]4.ｴﾈﾙｷﾞｰ、ｺｽﾄ集計'!G200</f>
        <v>1628.5825491006703</v>
      </c>
      <c r="E36" s="22" t="s">
        <v>22</v>
      </c>
      <c r="F36" s="19"/>
      <c r="G36" s="19"/>
      <c r="H36" s="19"/>
      <c r="I36" s="19"/>
      <c r="J36" s="19"/>
      <c r="K36" s="19"/>
      <c r="L36" s="19"/>
      <c r="M36" s="19"/>
      <c r="N36" s="19"/>
      <c r="O36" s="19"/>
      <c r="P36" s="19"/>
      <c r="Q36" s="19"/>
      <c r="R36" s="19"/>
      <c r="S36" s="19"/>
      <c r="T36" s="14"/>
    </row>
    <row r="37" spans="1:20" s="20" customFormat="1" ht="18" customHeight="1" thickBot="1">
      <c r="A37" s="18"/>
      <c r="B37" s="22" t="s">
        <v>6</v>
      </c>
      <c r="C37" s="25">
        <f>'[1]4.ｴﾈﾙｷﾞｰ、ｺｽﾄ集計'!G202</f>
        <v>0</v>
      </c>
      <c r="D37" s="25">
        <f>'[2]4.ｴﾈﾙｷﾞｰ、ｺｽﾄ集計'!G202</f>
        <v>0</v>
      </c>
      <c r="E37" s="22" t="s">
        <v>22</v>
      </c>
      <c r="F37" s="19"/>
      <c r="G37" s="19"/>
      <c r="H37" s="19"/>
      <c r="I37" s="19"/>
      <c r="J37" s="19"/>
      <c r="K37" s="19"/>
      <c r="L37" s="19"/>
      <c r="M37" s="19"/>
      <c r="N37" s="19"/>
      <c r="O37" s="19"/>
      <c r="P37" s="19"/>
      <c r="Q37" s="19"/>
      <c r="R37" s="19"/>
      <c r="S37" s="19"/>
      <c r="T37" s="14"/>
    </row>
    <row r="38" spans="1:20" s="20" customFormat="1" ht="18" customHeight="1" thickBot="1">
      <c r="A38" s="18"/>
      <c r="B38" s="22" t="s">
        <v>21</v>
      </c>
      <c r="C38" s="25">
        <f>'[1]4.ｴﾈﾙｷﾞｰ、ｺｽﾄ集計'!G204</f>
        <v>1284.314982161217</v>
      </c>
      <c r="D38" s="25">
        <f>'[2]4.ｴﾈﾙｷﾞｰ、ｺｽﾄ集計'!G204</f>
        <v>1284.314982161217</v>
      </c>
      <c r="E38" s="22" t="s">
        <v>22</v>
      </c>
      <c r="F38" s="19"/>
      <c r="G38" s="19"/>
      <c r="H38" s="19"/>
      <c r="I38" s="19"/>
      <c r="J38" s="19"/>
      <c r="K38" s="19"/>
      <c r="L38" s="19"/>
      <c r="M38" s="19"/>
      <c r="N38" s="19"/>
      <c r="O38" s="19"/>
      <c r="P38" s="19"/>
      <c r="Q38" s="19"/>
      <c r="R38" s="19"/>
      <c r="S38" s="19"/>
      <c r="T38" s="14"/>
    </row>
    <row r="39" spans="1:20" s="20" customFormat="1" ht="18" customHeight="1" thickBot="1">
      <c r="A39" s="18"/>
      <c r="B39" s="22" t="s">
        <v>18</v>
      </c>
      <c r="C39" s="25">
        <f>'[1]4.ｴﾈﾙｷﾞｰ、ｺｽﾄ集計'!G206</f>
        <v>1169.9385199240985</v>
      </c>
      <c r="D39" s="25">
        <f>'[2]4.ｴﾈﾙｷﾞｰ、ｺｽﾄ集計'!G206</f>
        <v>1169.9385199240985</v>
      </c>
      <c r="E39" s="22" t="s">
        <v>22</v>
      </c>
      <c r="F39" s="19"/>
      <c r="G39" s="19"/>
      <c r="H39" s="19"/>
      <c r="I39" s="19"/>
      <c r="J39" s="19"/>
      <c r="K39" s="19"/>
      <c r="L39" s="19"/>
      <c r="M39" s="19"/>
      <c r="N39" s="19"/>
      <c r="O39" s="19"/>
      <c r="P39" s="19"/>
      <c r="Q39" s="19"/>
      <c r="R39" s="19"/>
      <c r="S39" s="19"/>
      <c r="T39" s="14"/>
    </row>
    <row r="40" spans="1:20" s="20" customFormat="1" ht="5.25" customHeight="1">
      <c r="A40" s="18"/>
      <c r="B40" s="29"/>
      <c r="C40" s="30"/>
      <c r="D40" s="41"/>
      <c r="E40" s="19"/>
      <c r="F40" s="19"/>
      <c r="G40" s="19"/>
      <c r="H40" s="19"/>
      <c r="I40" s="19"/>
      <c r="J40" s="19"/>
      <c r="K40" s="19"/>
      <c r="L40" s="19"/>
      <c r="M40" s="19"/>
      <c r="N40" s="19"/>
      <c r="O40" s="19"/>
      <c r="P40" s="19"/>
      <c r="Q40" s="19"/>
      <c r="R40" s="19"/>
      <c r="S40" s="19"/>
      <c r="T40" s="14"/>
    </row>
    <row r="41" spans="1:20" s="20" customFormat="1" ht="5.25" customHeight="1" thickBot="1">
      <c r="A41" s="18"/>
      <c r="B41" s="22"/>
      <c r="C41" s="26"/>
      <c r="D41" s="19"/>
      <c r="E41" s="19"/>
      <c r="F41" s="19"/>
      <c r="G41" s="19"/>
      <c r="H41" s="19"/>
      <c r="I41" s="19"/>
      <c r="J41" s="19"/>
      <c r="K41" s="19"/>
      <c r="L41" s="19"/>
      <c r="M41" s="19"/>
      <c r="N41" s="19"/>
      <c r="O41" s="19"/>
      <c r="P41" s="19"/>
      <c r="Q41" s="19"/>
      <c r="R41" s="19"/>
      <c r="S41" s="19"/>
      <c r="T41" s="14"/>
    </row>
    <row r="42" spans="1:20" s="20" customFormat="1" ht="18" customHeight="1" thickBot="1">
      <c r="A42" s="18"/>
      <c r="B42" s="22" t="s">
        <v>5</v>
      </c>
      <c r="C42" s="31">
        <f>SUM(C36:C39)</f>
        <v>4082.8360511859855</v>
      </c>
      <c r="D42" s="31">
        <f>SUM(D36:D39)</f>
        <v>4082.8360511859855</v>
      </c>
      <c r="E42" s="22" t="s">
        <v>22</v>
      </c>
      <c r="F42" s="19"/>
      <c r="G42" s="19" t="s">
        <v>31</v>
      </c>
      <c r="H42" s="31">
        <f>D42-C42</f>
        <v>0</v>
      </c>
      <c r="I42" s="22" t="s">
        <v>22</v>
      </c>
      <c r="J42" s="19"/>
      <c r="K42" s="19"/>
      <c r="L42" s="19"/>
      <c r="M42" s="19"/>
      <c r="N42" s="19"/>
      <c r="O42" s="19"/>
      <c r="P42" s="19"/>
      <c r="Q42" s="19"/>
      <c r="R42" s="19"/>
      <c r="S42" s="19"/>
      <c r="T42" s="14"/>
    </row>
    <row r="43" spans="1:20" s="20" customFormat="1" ht="18" customHeight="1" thickBot="1">
      <c r="A43" s="18"/>
      <c r="B43" s="22"/>
      <c r="C43" s="42"/>
      <c r="D43" s="42"/>
      <c r="E43" s="22"/>
      <c r="F43" s="19"/>
      <c r="G43" s="19" t="s">
        <v>157</v>
      </c>
      <c r="H43" s="34">
        <f>D42/C42</f>
        <v>1</v>
      </c>
      <c r="I43" s="19"/>
      <c r="J43" s="19"/>
      <c r="K43" s="19"/>
      <c r="L43" s="19"/>
      <c r="M43" s="19"/>
      <c r="N43" s="19"/>
      <c r="O43" s="19"/>
      <c r="P43" s="19"/>
      <c r="Q43" s="19"/>
      <c r="R43" s="19"/>
      <c r="S43" s="19"/>
      <c r="T43" s="14"/>
    </row>
    <row r="44" spans="1:20" s="20" customFormat="1" ht="13.5">
      <c r="A44" s="21" t="s">
        <v>39</v>
      </c>
      <c r="B44" s="22"/>
      <c r="C44" s="42"/>
      <c r="D44" s="42"/>
      <c r="E44" s="22"/>
      <c r="F44" s="19"/>
      <c r="G44" s="19"/>
      <c r="H44" s="35"/>
      <c r="I44" s="19"/>
      <c r="J44" s="19"/>
      <c r="K44" s="19"/>
      <c r="L44" s="19"/>
      <c r="M44" s="19"/>
      <c r="N44" s="19"/>
      <c r="O44" s="19"/>
      <c r="P44" s="19"/>
      <c r="Q44" s="19"/>
      <c r="R44" s="19"/>
      <c r="S44" s="19"/>
      <c r="T44" s="14"/>
    </row>
    <row r="45" spans="1:20" s="20" customFormat="1" ht="13.5">
      <c r="A45" s="21"/>
      <c r="B45" s="22"/>
      <c r="C45" s="26"/>
      <c r="D45" s="19"/>
      <c r="E45" s="19"/>
      <c r="F45" s="19"/>
      <c r="G45" s="19"/>
      <c r="H45" s="19"/>
      <c r="I45" s="19"/>
      <c r="J45" s="19"/>
      <c r="K45" s="19"/>
      <c r="L45" s="19"/>
      <c r="M45" s="19"/>
      <c r="N45" s="19"/>
      <c r="O45" s="19"/>
      <c r="P45" s="19"/>
      <c r="Q45" s="19"/>
      <c r="R45" s="19"/>
      <c r="S45" s="19"/>
      <c r="T45" s="14"/>
    </row>
    <row r="46" spans="1:20" s="20" customFormat="1" ht="14.25" thickBot="1">
      <c r="A46" s="21"/>
      <c r="B46" s="22"/>
      <c r="C46" s="23" t="s">
        <v>1</v>
      </c>
      <c r="D46" s="24" t="s">
        <v>2</v>
      </c>
      <c r="E46" s="19"/>
      <c r="F46" s="19"/>
      <c r="G46" s="19"/>
      <c r="H46" s="19"/>
      <c r="I46" s="19"/>
      <c r="J46" s="19"/>
      <c r="K46" s="19"/>
      <c r="L46" s="19"/>
      <c r="M46" s="19"/>
      <c r="N46" s="19"/>
      <c r="O46" s="19"/>
      <c r="P46" s="19"/>
      <c r="Q46" s="19"/>
      <c r="R46" s="19"/>
      <c r="S46" s="19"/>
      <c r="T46" s="14"/>
    </row>
    <row r="47" spans="1:20" s="20" customFormat="1" ht="17.25" customHeight="1" thickBot="1">
      <c r="A47" s="22"/>
      <c r="B47" s="22" t="str">
        <f>IF('[1]5.ﾗｲﾌｻｲｸﾙ評価'!$C$6="新築","新設時基準工事費","改修時基準工事費")</f>
        <v>改修時基準工事費</v>
      </c>
      <c r="C47" s="31">
        <f>IF('[1]5.ﾗｲﾌｻｲｸﾙ評価'!$C$6="新築",'[1]5.ﾗｲﾌｻｲｸﾙ評価'!$C$12*'[1]5.ﾗｲﾌｻｲｸﾙ評価'!$J$12*1000,'[1]5.ﾗｲﾌｻｲｸﾙ評価'!$C$16*'[1]5.ﾗｲﾌｻｲｸﾙ評価'!$J$16*1000/1.5)</f>
        <v>92231.538</v>
      </c>
      <c r="D47" s="31">
        <f>IF('[2]5.ﾗｲﾌｻｲｸﾙ評価'!$C$6="新築",'[2]5.ﾗｲﾌｻｲｸﾙ評価'!$C$12*'[2]5.ﾗｲﾌｻｲｸﾙ評価'!$J$12*1000,'[2]5.ﾗｲﾌｻｲｸﾙ評価'!$C$16*'[2]5.ﾗｲﾌｻｲｸﾙ評価'!$J$16*1000/1.5)</f>
        <v>92231.538</v>
      </c>
      <c r="E47" s="22" t="s">
        <v>29</v>
      </c>
      <c r="F47" s="19"/>
      <c r="G47" s="19"/>
      <c r="H47" s="19"/>
      <c r="I47" s="19"/>
      <c r="J47" s="19"/>
      <c r="K47" s="19"/>
      <c r="L47" s="19"/>
      <c r="M47" s="19"/>
      <c r="N47" s="19"/>
      <c r="O47" s="19"/>
      <c r="P47" s="19"/>
      <c r="Q47" s="19"/>
      <c r="R47" s="19"/>
      <c r="S47" s="19"/>
      <c r="T47" s="14"/>
    </row>
    <row r="48" spans="1:20" s="20" customFormat="1" ht="17.25" customHeight="1" thickBot="1">
      <c r="A48" s="18"/>
      <c r="B48" s="22" t="s">
        <v>164</v>
      </c>
      <c r="C48" s="31">
        <f>IF('[1]5.ﾗｲﾌｻｲｸﾙ評価'!$C$6="新築",'[1]別表4-1 省エネ対策ｺｽﾄ(新築)'!$C$18,'[1]別表4-2 省エネ対策ｺｽﾄ(改修)'!$C$18)/2635</f>
        <v>-1683.40431200471</v>
      </c>
      <c r="D48" s="31">
        <f>IF('[2]5.ﾗｲﾌｻｲｸﾙ評価'!$C$6="新築",'[2]別表4-1 省エネ対策ｺｽﾄ(新築)'!$C$18,'[2]別表4-2 省エネ対策ｺｽﾄ(改修)'!$C$18)/2635</f>
        <v>-1683.40431200471</v>
      </c>
      <c r="E48" s="22" t="s">
        <v>29</v>
      </c>
      <c r="F48" s="19"/>
      <c r="G48" s="19"/>
      <c r="H48" s="19"/>
      <c r="I48" s="19"/>
      <c r="J48" s="19"/>
      <c r="K48" s="19"/>
      <c r="L48" s="19"/>
      <c r="M48" s="19"/>
      <c r="N48" s="19"/>
      <c r="O48" s="19"/>
      <c r="P48" s="19"/>
      <c r="Q48" s="19"/>
      <c r="R48" s="19"/>
      <c r="S48" s="19"/>
      <c r="T48" s="14"/>
    </row>
    <row r="49" spans="1:20" s="20" customFormat="1" ht="17.25" customHeight="1" thickBot="1">
      <c r="A49" s="18"/>
      <c r="B49" s="22" t="s">
        <v>165</v>
      </c>
      <c r="C49" s="31">
        <f>IF('[1]5.ﾗｲﾌｻｲｸﾙ評価'!$C$6="新築",'[1]別表4-1 省エネ対策ｺｽﾄ(新築)'!$F$18,'[1]別表4-2 省エネ対策ｺｽﾄ(改修)'!$F$18)/2635</f>
        <v>-28421.62098307313</v>
      </c>
      <c r="D49" s="31">
        <f>IF('[2]5.ﾗｲﾌｻｲｸﾙ評価'!$C$6="新築",'[2]別表4-1 省エネ対策ｺｽﾄ(新築)'!$F$18,'[2]別表4-2 省エネ対策ｺｽﾄ(改修)'!$F$18)/2635</f>
        <v>-28421.62098307313</v>
      </c>
      <c r="E49" s="22" t="s">
        <v>29</v>
      </c>
      <c r="F49" s="19"/>
      <c r="G49" s="19"/>
      <c r="H49" s="19"/>
      <c r="I49" s="19"/>
      <c r="J49" s="19"/>
      <c r="K49" s="19"/>
      <c r="L49" s="19"/>
      <c r="M49" s="19"/>
      <c r="N49" s="19"/>
      <c r="O49" s="19"/>
      <c r="P49" s="19"/>
      <c r="Q49" s="19"/>
      <c r="R49" s="19"/>
      <c r="S49" s="19"/>
      <c r="T49" s="14"/>
    </row>
    <row r="50" spans="1:20" s="20" customFormat="1" ht="17.25" customHeight="1" thickBot="1">
      <c r="A50" s="18"/>
      <c r="B50" s="22" t="s">
        <v>166</v>
      </c>
      <c r="C50" s="31">
        <f>IF('[1]5.ﾗｲﾌｻｲｸﾙ評価'!$C$6="新築",'[1]別表4-1 省エネ対策ｺｽﾄ(新築)'!$I$18,'[1]別表4-2 省エネ対策ｺｽﾄ(改修)'!$I$18)/2635</f>
        <v>0</v>
      </c>
      <c r="D50" s="31">
        <f>IF('[2]5.ﾗｲﾌｻｲｸﾙ評価'!$C$6="新築",'[2]別表4-1 省エネ対策ｺｽﾄ(新築)'!$I$18,'[2]別表4-2 省エネ対策ｺｽﾄ(改修)'!$I$18)/2635</f>
        <v>0</v>
      </c>
      <c r="E50" s="22" t="s">
        <v>29</v>
      </c>
      <c r="F50" s="19"/>
      <c r="G50" s="19"/>
      <c r="H50" s="19"/>
      <c r="I50" s="19"/>
      <c r="J50" s="19"/>
      <c r="K50" s="19"/>
      <c r="L50" s="19"/>
      <c r="M50" s="19"/>
      <c r="N50" s="19"/>
      <c r="O50" s="19"/>
      <c r="P50" s="19"/>
      <c r="Q50" s="19"/>
      <c r="R50" s="19"/>
      <c r="S50" s="19"/>
      <c r="T50" s="14"/>
    </row>
    <row r="51" spans="1:20" s="20" customFormat="1" ht="17.25" customHeight="1" thickBot="1">
      <c r="A51" s="18"/>
      <c r="B51" s="22" t="s">
        <v>167</v>
      </c>
      <c r="C51" s="31">
        <f>IF('[1]5.ﾗｲﾌｻｲｸﾙ評価'!$C$6="新築",'[1]別表4-1 省エネ対策ｺｽﾄ(新築)'!$L$18,'[1]別表4-2 省エネ対策ｺｽﾄ(改修)'!$L$18)/2635</f>
        <v>0</v>
      </c>
      <c r="D51" s="31">
        <f>IF('[2]5.ﾗｲﾌｻｲｸﾙ評価'!$C$6="新築",'[2]別表4-1 省エネ対策ｺｽﾄ(新築)'!$L$18,'[2]別表4-2 省エネ対策ｺｽﾄ(改修)'!$L$18)/2635</f>
        <v>0</v>
      </c>
      <c r="E51" s="22" t="s">
        <v>29</v>
      </c>
      <c r="F51" s="19"/>
      <c r="G51" s="19"/>
      <c r="H51" s="19"/>
      <c r="I51" s="19"/>
      <c r="J51" s="19"/>
      <c r="K51" s="19"/>
      <c r="L51" s="19"/>
      <c r="M51" s="19"/>
      <c r="N51" s="19"/>
      <c r="O51" s="19"/>
      <c r="P51" s="19"/>
      <c r="Q51" s="19"/>
      <c r="R51" s="19"/>
      <c r="S51" s="19"/>
      <c r="T51" s="14"/>
    </row>
    <row r="52" spans="1:20" s="20" customFormat="1" ht="17.25" customHeight="1" thickBot="1">
      <c r="A52" s="18"/>
      <c r="B52" s="22" t="s">
        <v>168</v>
      </c>
      <c r="C52" s="31">
        <f>IF('[1]5.ﾗｲﾌｻｲｸﾙ評価'!$C$6="新築",'[1]別表4-1 省エネ対策ｺｽﾄ(新築)'!$N$18,'[1]別表4-2 省エネ対策ｺｽﾄ(改修)'!$N$18)/2635</f>
        <v>0</v>
      </c>
      <c r="D52" s="31">
        <f>IF('[2]5.ﾗｲﾌｻｲｸﾙ評価'!$C$6="新築",'[2]別表4-1 省エネ対策ｺｽﾄ(新築)'!$N$18,'[2]別表4-2 省エネ対策ｺｽﾄ(改修)'!$N$18)/2635</f>
        <v>0</v>
      </c>
      <c r="E52" s="22" t="s">
        <v>29</v>
      </c>
      <c r="F52" s="19"/>
      <c r="G52" s="19"/>
      <c r="H52" s="19"/>
      <c r="I52" s="19"/>
      <c r="J52" s="19"/>
      <c r="K52" s="19"/>
      <c r="L52" s="19"/>
      <c r="M52" s="19"/>
      <c r="N52" s="19"/>
      <c r="O52" s="19"/>
      <c r="P52" s="19"/>
      <c r="Q52" s="19"/>
      <c r="R52" s="19"/>
      <c r="S52" s="19"/>
      <c r="T52" s="14"/>
    </row>
    <row r="53" spans="1:20" s="20" customFormat="1" ht="5.25" customHeight="1">
      <c r="A53" s="18"/>
      <c r="B53" s="29"/>
      <c r="C53" s="30"/>
      <c r="D53" s="30"/>
      <c r="E53" s="19"/>
      <c r="F53" s="19"/>
      <c r="G53" s="19"/>
      <c r="H53" s="19"/>
      <c r="I53" s="19"/>
      <c r="J53" s="19"/>
      <c r="K53" s="19"/>
      <c r="L53" s="19"/>
      <c r="M53" s="19"/>
      <c r="N53" s="19"/>
      <c r="O53" s="19"/>
      <c r="P53" s="19"/>
      <c r="Q53" s="19"/>
      <c r="R53" s="19"/>
      <c r="S53" s="19"/>
      <c r="T53" s="14"/>
    </row>
    <row r="54" spans="1:20" s="20" customFormat="1" ht="5.25" customHeight="1" thickBot="1">
      <c r="A54" s="18"/>
      <c r="B54" s="22"/>
      <c r="C54" s="26"/>
      <c r="D54" s="26"/>
      <c r="E54" s="19"/>
      <c r="F54" s="19"/>
      <c r="G54" s="19"/>
      <c r="H54" s="19"/>
      <c r="I54" s="19"/>
      <c r="J54" s="19"/>
      <c r="K54" s="19"/>
      <c r="L54" s="19"/>
      <c r="M54" s="19"/>
      <c r="N54" s="19"/>
      <c r="O54" s="19"/>
      <c r="P54" s="19"/>
      <c r="Q54" s="19"/>
      <c r="R54" s="19"/>
      <c r="S54" s="19"/>
      <c r="T54" s="14"/>
    </row>
    <row r="55" spans="1:20" s="20" customFormat="1" ht="17.25" customHeight="1" thickBot="1">
      <c r="A55" s="18"/>
      <c r="B55" s="22" t="s">
        <v>8</v>
      </c>
      <c r="C55" s="31">
        <f>ROUND(SUM(C47:C52),0)</f>
        <v>62127</v>
      </c>
      <c r="D55" s="31">
        <f>ROUND(SUM(D47:D52),0)</f>
        <v>62127</v>
      </c>
      <c r="E55" s="22" t="s">
        <v>29</v>
      </c>
      <c r="F55" s="19"/>
      <c r="G55" s="19" t="s">
        <v>31</v>
      </c>
      <c r="H55" s="44">
        <f>D55-C55</f>
        <v>0</v>
      </c>
      <c r="I55" s="22" t="s">
        <v>29</v>
      </c>
      <c r="J55" s="19"/>
      <c r="K55" s="19"/>
      <c r="L55" s="19"/>
      <c r="M55" s="19"/>
      <c r="N55" s="19"/>
      <c r="O55" s="19"/>
      <c r="P55" s="19"/>
      <c r="Q55" s="19"/>
      <c r="R55" s="19"/>
      <c r="S55" s="19"/>
      <c r="T55" s="14"/>
    </row>
    <row r="56" spans="1:20" s="20" customFormat="1" ht="17.25" customHeight="1" thickBot="1">
      <c r="A56" s="18"/>
      <c r="B56" s="22"/>
      <c r="C56" s="26"/>
      <c r="D56" s="19"/>
      <c r="E56" s="19"/>
      <c r="F56" s="19"/>
      <c r="G56" s="19" t="s">
        <v>157</v>
      </c>
      <c r="H56" s="34">
        <f>D55/C55</f>
        <v>1</v>
      </c>
      <c r="I56" s="43"/>
      <c r="J56" s="19"/>
      <c r="K56" s="19"/>
      <c r="L56" s="19"/>
      <c r="M56" s="19"/>
      <c r="N56" s="19"/>
      <c r="O56" s="19"/>
      <c r="P56" s="19"/>
      <c r="Q56" s="19"/>
      <c r="R56" s="19"/>
      <c r="S56" s="19"/>
      <c r="T56" s="14"/>
    </row>
    <row r="57" spans="1:20" s="20" customFormat="1" ht="12.75" customHeight="1">
      <c r="A57" s="21" t="s">
        <v>163</v>
      </c>
      <c r="B57" s="22"/>
      <c r="C57" s="26"/>
      <c r="D57" s="19"/>
      <c r="E57" s="19"/>
      <c r="F57" s="19"/>
      <c r="G57" s="43"/>
      <c r="H57" s="43"/>
      <c r="I57" s="43"/>
      <c r="J57" s="19"/>
      <c r="K57" s="19"/>
      <c r="L57" s="19"/>
      <c r="M57" s="19"/>
      <c r="N57" s="19"/>
      <c r="O57" s="19"/>
      <c r="P57" s="19"/>
      <c r="Q57" s="19"/>
      <c r="R57" s="19"/>
      <c r="S57" s="19"/>
      <c r="T57" s="14"/>
    </row>
    <row r="58" spans="1:20" s="20" customFormat="1" ht="14.25" thickBot="1">
      <c r="A58" s="22"/>
      <c r="B58" s="22"/>
      <c r="C58" s="23" t="s">
        <v>1</v>
      </c>
      <c r="D58" s="24" t="s">
        <v>2</v>
      </c>
      <c r="E58" s="19"/>
      <c r="F58" s="19"/>
      <c r="G58" s="43"/>
      <c r="H58" s="43"/>
      <c r="I58" s="43"/>
      <c r="J58" s="19"/>
      <c r="K58" s="19"/>
      <c r="L58" s="19"/>
      <c r="M58" s="19"/>
      <c r="N58" s="19"/>
      <c r="O58" s="19"/>
      <c r="P58" s="19"/>
      <c r="Q58" s="19"/>
      <c r="R58" s="19"/>
      <c r="S58" s="19"/>
      <c r="T58" s="14"/>
    </row>
    <row r="59" spans="1:20" s="20" customFormat="1" ht="17.25" thickBot="1">
      <c r="A59" s="22"/>
      <c r="B59" s="22" t="str">
        <f>IF('[1]5.ﾗｲﾌｻｲｸﾙ評価'!$C$6="新築","新設時基準CO2排出量","改修時基準CO2排出量")</f>
        <v>改修時基準CO2排出量</v>
      </c>
      <c r="C59" s="31">
        <f>IF('[1]5.ﾗｲﾌｻｲｸﾙ評価'!$C$6="新築",'[1]5.ﾗｲﾌｻｲｸﾙ評価'!$C$31*'[1]5.ﾗｲﾌｻｲｸﾙ評価'!$J$31,'[1]5.ﾗｲﾌｻｲｸﾙ評価'!$C$35*'[1]5.ﾗｲﾌｻｲｸﾙ評価'!$J$35/1.5)</f>
        <v>300</v>
      </c>
      <c r="D59" s="31">
        <f>IF('[2]5.ﾗｲﾌｻｲｸﾙ評価'!$C$6="新築",'[2]5.ﾗｲﾌｻｲｸﾙ評価'!$C$31*'[2]5.ﾗｲﾌｻｲｸﾙ評価'!$J$31,'[2]5.ﾗｲﾌｻｲｸﾙ評価'!$C$35*'[2]5.ﾗｲﾌｻｲｸﾙ評価'!$J$35/1.5)</f>
        <v>300</v>
      </c>
      <c r="E59" s="46" t="s">
        <v>30</v>
      </c>
      <c r="F59" s="19"/>
      <c r="G59" s="43"/>
      <c r="H59" s="43"/>
      <c r="I59" s="43"/>
      <c r="J59" s="19"/>
      <c r="K59" s="19"/>
      <c r="L59" s="19"/>
      <c r="M59" s="19"/>
      <c r="N59" s="19"/>
      <c r="O59" s="19"/>
      <c r="P59" s="19"/>
      <c r="Q59" s="19"/>
      <c r="R59" s="19"/>
      <c r="S59" s="19"/>
      <c r="T59" s="14"/>
    </row>
    <row r="60" spans="1:20" s="20" customFormat="1" ht="17.25" thickBot="1">
      <c r="A60" s="18"/>
      <c r="B60" s="22" t="s">
        <v>164</v>
      </c>
      <c r="C60" s="45">
        <f>IF('[1]5.ﾗｲﾌｻｲｸﾙ評価'!$C$6="新築",'[1]別表4-1 省エネ対策ｺｽﾄ(新築)'!$C$34,'[1]別表4-2 省エネ対策ｺｽﾄ(改修)'!$C$34)/2635</f>
        <v>-6.9872913859522905</v>
      </c>
      <c r="D60" s="45">
        <f>IF('[2]5.ﾗｲﾌｻｲｸﾙ評価'!$C$6="新築",'[2]別表4-1 省エネ対策ｺｽﾄ(新築)'!$C$34,'[2]別表4-2 省エネ対策ｺｽﾄ(改修)'!$C$34)/2635</f>
        <v>-6.9872913859522905</v>
      </c>
      <c r="E60" s="46" t="s">
        <v>30</v>
      </c>
      <c r="F60" s="19"/>
      <c r="G60" s="43"/>
      <c r="H60" s="43"/>
      <c r="I60" s="43"/>
      <c r="J60" s="19"/>
      <c r="K60" s="19"/>
      <c r="L60" s="19"/>
      <c r="M60" s="19"/>
      <c r="N60" s="19"/>
      <c r="O60" s="19"/>
      <c r="P60" s="19"/>
      <c r="Q60" s="19"/>
      <c r="R60" s="19"/>
      <c r="S60" s="19"/>
      <c r="T60" s="14"/>
    </row>
    <row r="61" spans="1:20" s="20" customFormat="1" ht="17.25" thickBot="1">
      <c r="A61" s="18"/>
      <c r="B61" s="22" t="s">
        <v>165</v>
      </c>
      <c r="C61" s="45">
        <f>IF('[1]5.ﾗｲﾌｻｲｸﾙ評価'!$C$6="新築",'[1]別表4-1 省エネ対策ｺｽﾄ(新築)'!$F$34,'[1]別表4-2 省エネ対策ｺｽﾄ(改修)'!$F$34)/2635</f>
        <v>0</v>
      </c>
      <c r="D61" s="45">
        <f>IF('[2]5.ﾗｲﾌｻｲｸﾙ評価'!$C$6="新築",'[2]別表4-1 省エネ対策ｺｽﾄ(新築)'!$F$34,'[2]別表4-2 省エネ対策ｺｽﾄ(改修)'!$F$34)/2635</f>
        <v>0</v>
      </c>
      <c r="E61" s="46" t="s">
        <v>30</v>
      </c>
      <c r="F61" s="19"/>
      <c r="G61" s="43"/>
      <c r="H61" s="43"/>
      <c r="I61" s="43"/>
      <c r="J61" s="19"/>
      <c r="K61" s="19"/>
      <c r="L61" s="19"/>
      <c r="M61" s="19"/>
      <c r="N61" s="19"/>
      <c r="O61" s="19"/>
      <c r="P61" s="19"/>
      <c r="Q61" s="19"/>
      <c r="R61" s="19"/>
      <c r="S61" s="19"/>
      <c r="T61" s="14"/>
    </row>
    <row r="62" spans="1:20" s="20" customFormat="1" ht="17.25" thickBot="1">
      <c r="A62" s="18"/>
      <c r="B62" s="22" t="s">
        <v>166</v>
      </c>
      <c r="C62" s="45">
        <f>IF('[1]5.ﾗｲﾌｻｲｸﾙ評価'!$C$6="新築",'[1]別表4-1 省エネ対策ｺｽﾄ(新築)'!$I$34,'[1]別表4-2 省エネ対策ｺｽﾄ(改修)'!$I$34)/2635</f>
        <v>0</v>
      </c>
      <c r="D62" s="45">
        <f>IF('[2]5.ﾗｲﾌｻｲｸﾙ評価'!$C$6="新築",'[2]別表4-1 省エネ対策ｺｽﾄ(新築)'!$I$34,'[2]別表4-2 省エネ対策ｺｽﾄ(改修)'!$I$34)/2635</f>
        <v>0</v>
      </c>
      <c r="E62" s="46" t="s">
        <v>30</v>
      </c>
      <c r="F62" s="19"/>
      <c r="G62" s="43"/>
      <c r="H62" s="43"/>
      <c r="I62" s="43"/>
      <c r="J62" s="19"/>
      <c r="K62" s="19"/>
      <c r="L62" s="19"/>
      <c r="M62" s="19"/>
      <c r="N62" s="19"/>
      <c r="O62" s="19"/>
      <c r="P62" s="19"/>
      <c r="Q62" s="19"/>
      <c r="R62" s="19"/>
      <c r="S62" s="19"/>
      <c r="T62" s="14"/>
    </row>
    <row r="63" spans="1:20" s="20" customFormat="1" ht="17.25" thickBot="1">
      <c r="A63" s="18"/>
      <c r="B63" s="22" t="s">
        <v>167</v>
      </c>
      <c r="C63" s="45">
        <f>IF('[1]5.ﾗｲﾌｻｲｸﾙ評価'!$C$6="新築",'[1]別表4-1 省エネ対策ｺｽﾄ(新築)'!$L$34,'[1]別表4-2 省エネ対策ｺｽﾄ(改修)'!$L$34)/2635</f>
        <v>0</v>
      </c>
      <c r="D63" s="45">
        <f>IF('[2]5.ﾗｲﾌｻｲｸﾙ評価'!$C$6="新築",'[2]別表4-1 省エネ対策ｺｽﾄ(新築)'!$L$34,'[2]別表4-2 省エネ対策ｺｽﾄ(改修)'!$L$34)/2635</f>
        <v>0</v>
      </c>
      <c r="E63" s="46" t="s">
        <v>30</v>
      </c>
      <c r="F63" s="19"/>
      <c r="G63" s="43"/>
      <c r="H63" s="43"/>
      <c r="I63" s="43"/>
      <c r="J63" s="19"/>
      <c r="K63" s="19"/>
      <c r="L63" s="19"/>
      <c r="M63" s="19"/>
      <c r="N63" s="19"/>
      <c r="O63" s="19"/>
      <c r="P63" s="19"/>
      <c r="Q63" s="19"/>
      <c r="R63" s="19"/>
      <c r="S63" s="19"/>
      <c r="T63" s="14"/>
    </row>
    <row r="64" spans="1:20" s="20" customFormat="1" ht="17.25" thickBot="1">
      <c r="A64" s="18"/>
      <c r="B64" s="22" t="s">
        <v>168</v>
      </c>
      <c r="C64" s="45">
        <f>IF('[1]5.ﾗｲﾌｻｲｸﾙ評価'!$C$6="新築",'[1]別表4-1 省エネ対策ｺｽﾄ(新築)'!$N$34,'[1]別表4-2 省エネ対策ｺｽﾄ(改修)'!$N$34)/2635</f>
        <v>0</v>
      </c>
      <c r="D64" s="47">
        <f>IF('[2]5.ﾗｲﾌｻｲｸﾙ評価'!$C$6="新築",'[2]別表4-1 省エネ対策ｺｽﾄ(新築)'!$N$34,'[2]別表4-2 省エネ対策ｺｽﾄ(改修)'!$N$34)/2635</f>
        <v>0</v>
      </c>
      <c r="E64" s="46" t="s">
        <v>30</v>
      </c>
      <c r="F64" s="19"/>
      <c r="G64" s="43"/>
      <c r="H64" s="43"/>
      <c r="I64" s="43"/>
      <c r="J64" s="19"/>
      <c r="K64" s="19"/>
      <c r="L64" s="19"/>
      <c r="M64" s="19"/>
      <c r="N64" s="19"/>
      <c r="O64" s="19"/>
      <c r="P64" s="19"/>
      <c r="Q64" s="19"/>
      <c r="R64" s="19"/>
      <c r="S64" s="19"/>
      <c r="T64" s="14"/>
    </row>
    <row r="65" spans="1:20" s="20" customFormat="1" ht="5.25" customHeight="1">
      <c r="A65" s="18"/>
      <c r="B65" s="29"/>
      <c r="C65" s="30"/>
      <c r="D65" s="30"/>
      <c r="E65" s="19"/>
      <c r="F65" s="19"/>
      <c r="G65" s="43"/>
      <c r="H65" s="43"/>
      <c r="I65" s="43"/>
      <c r="J65" s="19"/>
      <c r="K65" s="19"/>
      <c r="L65" s="19"/>
      <c r="M65" s="19"/>
      <c r="N65" s="19"/>
      <c r="O65" s="19"/>
      <c r="P65" s="19"/>
      <c r="Q65" s="19"/>
      <c r="R65" s="19"/>
      <c r="S65" s="19"/>
      <c r="T65" s="14"/>
    </row>
    <row r="66" spans="1:20" s="20" customFormat="1" ht="5.25" customHeight="1" thickBot="1">
      <c r="A66" s="18"/>
      <c r="B66" s="22"/>
      <c r="C66" s="26"/>
      <c r="D66" s="26"/>
      <c r="E66" s="19"/>
      <c r="F66" s="19"/>
      <c r="G66" s="43"/>
      <c r="H66" s="43"/>
      <c r="I66" s="43"/>
      <c r="J66" s="19"/>
      <c r="K66" s="19"/>
      <c r="L66" s="19"/>
      <c r="M66" s="19"/>
      <c r="N66" s="19"/>
      <c r="O66" s="19"/>
      <c r="P66" s="19"/>
      <c r="Q66" s="19"/>
      <c r="R66" s="19"/>
      <c r="S66" s="19"/>
      <c r="T66" s="14"/>
    </row>
    <row r="67" spans="1:20" s="20" customFormat="1" ht="17.25" thickBot="1">
      <c r="A67" s="18"/>
      <c r="B67" s="22" t="s">
        <v>5</v>
      </c>
      <c r="C67" s="45">
        <f>SUM(C59:C64)</f>
        <v>293.0127086140477</v>
      </c>
      <c r="D67" s="45">
        <f>SUM(D59:D64)</f>
        <v>293.0127086140477</v>
      </c>
      <c r="E67" s="46" t="s">
        <v>30</v>
      </c>
      <c r="F67" s="19"/>
      <c r="G67" s="19" t="s">
        <v>31</v>
      </c>
      <c r="H67" s="48">
        <f>D67-C67</f>
        <v>0</v>
      </c>
      <c r="I67" s="46" t="s">
        <v>30</v>
      </c>
      <c r="J67" s="19"/>
      <c r="K67" s="19"/>
      <c r="L67" s="19"/>
      <c r="M67" s="19"/>
      <c r="N67" s="19"/>
      <c r="O67" s="19"/>
      <c r="P67" s="19"/>
      <c r="Q67" s="19"/>
      <c r="R67" s="19"/>
      <c r="S67" s="19"/>
      <c r="T67" s="14"/>
    </row>
    <row r="68" spans="1:20" s="20" customFormat="1" ht="17.25" customHeight="1" thickBot="1">
      <c r="A68" s="18"/>
      <c r="B68" s="22"/>
      <c r="C68" s="26"/>
      <c r="D68" s="19"/>
      <c r="E68" s="19"/>
      <c r="F68" s="19"/>
      <c r="G68" s="19" t="s">
        <v>157</v>
      </c>
      <c r="H68" s="34">
        <f>D67/C67</f>
        <v>1</v>
      </c>
      <c r="I68" s="19"/>
      <c r="J68" s="19"/>
      <c r="K68" s="19"/>
      <c r="L68" s="19"/>
      <c r="M68" s="19"/>
      <c r="N68" s="19"/>
      <c r="O68" s="19"/>
      <c r="P68" s="19"/>
      <c r="Q68" s="19"/>
      <c r="R68" s="19"/>
      <c r="S68" s="19"/>
      <c r="T68" s="14"/>
    </row>
    <row r="69" spans="1:20" s="20" customFormat="1" ht="13.5">
      <c r="A69" s="18"/>
      <c r="B69" s="22"/>
      <c r="C69" s="42"/>
      <c r="D69" s="42"/>
      <c r="E69" s="22"/>
      <c r="F69" s="19"/>
      <c r="G69" s="43"/>
      <c r="H69" s="49"/>
      <c r="I69" s="22"/>
      <c r="J69" s="19"/>
      <c r="K69" s="19"/>
      <c r="L69" s="19"/>
      <c r="M69" s="19"/>
      <c r="N69" s="19"/>
      <c r="O69" s="19"/>
      <c r="P69" s="19"/>
      <c r="Q69" s="19"/>
      <c r="R69" s="19"/>
      <c r="S69" s="19"/>
      <c r="T69" s="14"/>
    </row>
    <row r="70" spans="1:20" s="20" customFormat="1" ht="13.5">
      <c r="A70" s="18"/>
      <c r="B70" s="22"/>
      <c r="C70" s="42"/>
      <c r="D70" s="42"/>
      <c r="E70" s="22"/>
      <c r="F70" s="19"/>
      <c r="G70" s="43"/>
      <c r="H70" s="49"/>
      <c r="I70" s="22"/>
      <c r="J70" s="19"/>
      <c r="K70" s="19"/>
      <c r="L70" s="19"/>
      <c r="M70" s="19"/>
      <c r="N70" s="19"/>
      <c r="O70" s="19"/>
      <c r="P70" s="19"/>
      <c r="Q70" s="19"/>
      <c r="R70" s="19"/>
      <c r="S70" s="19"/>
      <c r="T70" s="14"/>
    </row>
    <row r="71" spans="1:20" s="20" customFormat="1" ht="13.5">
      <c r="A71" s="18"/>
      <c r="B71" s="22"/>
      <c r="C71" s="42"/>
      <c r="D71" s="42"/>
      <c r="E71" s="22"/>
      <c r="F71" s="19"/>
      <c r="G71" s="43"/>
      <c r="H71" s="49"/>
      <c r="I71" s="22"/>
      <c r="J71" s="19"/>
      <c r="K71" s="19"/>
      <c r="L71" s="19"/>
      <c r="M71" s="19"/>
      <c r="N71" s="19"/>
      <c r="O71" s="19"/>
      <c r="P71" s="19"/>
      <c r="Q71" s="19"/>
      <c r="R71" s="19"/>
      <c r="S71" s="19"/>
      <c r="T71" s="14"/>
    </row>
    <row r="72" spans="1:20" s="51" customFormat="1" ht="13.5">
      <c r="A72" s="50" t="s">
        <v>37</v>
      </c>
      <c r="B72" s="21"/>
      <c r="C72" s="24"/>
      <c r="D72" s="24"/>
      <c r="E72" s="14"/>
      <c r="F72" s="14"/>
      <c r="G72" s="14"/>
      <c r="H72" s="14"/>
      <c r="I72" s="14"/>
      <c r="J72" s="14"/>
      <c r="K72" s="14"/>
      <c r="L72" s="14"/>
      <c r="M72" s="14"/>
      <c r="N72" s="14"/>
      <c r="O72" s="14"/>
      <c r="P72" s="14"/>
      <c r="Q72" s="14"/>
      <c r="R72" s="14"/>
      <c r="S72" s="14"/>
      <c r="T72" s="14"/>
    </row>
    <row r="73" spans="1:20" s="51" customFormat="1" ht="13.5">
      <c r="A73" s="50"/>
      <c r="B73" s="21"/>
      <c r="C73" s="24"/>
      <c r="D73" s="24"/>
      <c r="E73" s="14"/>
      <c r="F73" s="14"/>
      <c r="G73" s="14"/>
      <c r="H73" s="14"/>
      <c r="I73" s="14"/>
      <c r="J73" s="14"/>
      <c r="K73" s="14"/>
      <c r="L73" s="14"/>
      <c r="M73" s="14"/>
      <c r="N73" s="14"/>
      <c r="O73" s="14"/>
      <c r="P73" s="14"/>
      <c r="Q73" s="14"/>
      <c r="R73" s="14"/>
      <c r="S73" s="14"/>
      <c r="T73" s="14"/>
    </row>
    <row r="74" spans="1:20" s="51" customFormat="1" ht="14.25" thickBot="1">
      <c r="A74" s="14"/>
      <c r="B74" s="52"/>
      <c r="C74" s="23" t="s">
        <v>1</v>
      </c>
      <c r="D74" s="24" t="s">
        <v>2</v>
      </c>
      <c r="E74" s="14"/>
      <c r="F74" s="14"/>
      <c r="G74" s="14"/>
      <c r="H74" s="14"/>
      <c r="I74" s="14"/>
      <c r="J74" s="14"/>
      <c r="K74" s="14"/>
      <c r="L74" s="14"/>
      <c r="M74" s="14"/>
      <c r="N74" s="14"/>
      <c r="O74" s="14"/>
      <c r="P74" s="14"/>
      <c r="Q74" s="14"/>
      <c r="R74" s="14"/>
      <c r="S74" s="14"/>
      <c r="T74" s="14"/>
    </row>
    <row r="75" spans="1:20" s="51" customFormat="1" ht="17.25" customHeight="1" thickBot="1">
      <c r="A75" s="14"/>
      <c r="B75" s="53" t="s">
        <v>9</v>
      </c>
      <c r="C75" s="54">
        <f>'[1]5.ﾗｲﾌｻｲｸﾙ評価'!$L$10</f>
        <v>0.45</v>
      </c>
      <c r="D75" s="54">
        <f>'[2]5.ﾗｲﾌｻｲｸﾙ評価'!$L$10</f>
        <v>0.45</v>
      </c>
      <c r="E75" s="55" t="s">
        <v>173</v>
      </c>
      <c r="F75" s="53"/>
      <c r="G75" s="14"/>
      <c r="H75" s="14"/>
      <c r="I75" s="14"/>
      <c r="J75" s="14"/>
      <c r="K75" s="14"/>
      <c r="L75" s="14"/>
      <c r="M75" s="14"/>
      <c r="N75" s="14"/>
      <c r="O75" s="14"/>
      <c r="P75" s="14"/>
      <c r="Q75" s="14"/>
      <c r="R75" s="14"/>
      <c r="S75" s="14"/>
      <c r="T75" s="14"/>
    </row>
    <row r="76" spans="1:20" s="51" customFormat="1" ht="17.25" customHeight="1" thickBot="1">
      <c r="A76" s="14"/>
      <c r="B76" s="53" t="s">
        <v>10</v>
      </c>
      <c r="C76" s="54">
        <f>'[1]5.ﾗｲﾌｻｲｸﾙ評価'!$L$12</f>
        <v>0</v>
      </c>
      <c r="D76" s="54">
        <f>'[2]5.ﾗｲﾌｻｲｸﾙ評価'!$L$12</f>
        <v>0</v>
      </c>
      <c r="E76" s="55" t="s">
        <v>169</v>
      </c>
      <c r="F76" s="53"/>
      <c r="G76" s="14"/>
      <c r="H76" s="14"/>
      <c r="I76" s="14"/>
      <c r="J76" s="14"/>
      <c r="K76" s="14"/>
      <c r="L76" s="14"/>
      <c r="M76" s="14"/>
      <c r="N76" s="14"/>
      <c r="O76" s="14"/>
      <c r="P76" s="14"/>
      <c r="Q76" s="14"/>
      <c r="R76" s="14"/>
      <c r="S76" s="14"/>
      <c r="T76" s="14"/>
    </row>
    <row r="77" spans="1:20" s="51" customFormat="1" ht="17.25" customHeight="1" thickBot="1">
      <c r="A77" s="14"/>
      <c r="B77" s="53" t="s">
        <v>11</v>
      </c>
      <c r="C77" s="54">
        <f>'[1]5.ﾗｲﾌｻｲｸﾙ評価'!$L$14</f>
        <v>1.0497192477547186</v>
      </c>
      <c r="D77" s="54">
        <f>'[2]5.ﾗｲﾌｻｲｸﾙ評価'!$L$14</f>
        <v>1.0497192477547186</v>
      </c>
      <c r="E77" s="55" t="s">
        <v>170</v>
      </c>
      <c r="F77" s="53"/>
      <c r="G77" s="14"/>
      <c r="H77" s="14"/>
      <c r="I77" s="14"/>
      <c r="J77" s="14"/>
      <c r="K77" s="14"/>
      <c r="L77" s="14"/>
      <c r="M77" s="14"/>
      <c r="N77" s="14"/>
      <c r="O77" s="14"/>
      <c r="P77" s="14"/>
      <c r="Q77" s="14"/>
      <c r="R77" s="14"/>
      <c r="S77" s="14"/>
      <c r="T77" s="14"/>
    </row>
    <row r="78" spans="1:20" s="51" customFormat="1" ht="17.25" customHeight="1" thickBot="1">
      <c r="A78" s="14"/>
      <c r="B78" s="53" t="s">
        <v>12</v>
      </c>
      <c r="C78" s="54">
        <f>'[1]5.ﾗｲﾌｻｲｸﾙ評価'!$L$16</f>
        <v>3.21192477547184</v>
      </c>
      <c r="D78" s="54">
        <f>'[2]5.ﾗｲﾌｻｲｸﾙ評価'!$L$16</f>
        <v>3.21192477547184</v>
      </c>
      <c r="E78" s="55" t="s">
        <v>170</v>
      </c>
      <c r="F78" s="53"/>
      <c r="G78" s="14"/>
      <c r="H78" s="14"/>
      <c r="I78" s="14"/>
      <c r="J78" s="14"/>
      <c r="K78" s="14"/>
      <c r="L78" s="14"/>
      <c r="M78" s="14"/>
      <c r="N78" s="14"/>
      <c r="O78" s="14"/>
      <c r="P78" s="14"/>
      <c r="Q78" s="14"/>
      <c r="R78" s="14"/>
      <c r="S78" s="14"/>
      <c r="T78" s="14"/>
    </row>
    <row r="79" spans="1:20" s="51" customFormat="1" ht="17.25" customHeight="1" thickBot="1">
      <c r="A79" s="14"/>
      <c r="B79" s="53" t="s">
        <v>13</v>
      </c>
      <c r="C79" s="54">
        <f>'[1]5.ﾗｲﾌｻｲｸﾙ評価'!$L$17</f>
        <v>7.16</v>
      </c>
      <c r="D79" s="54">
        <f>'[2]5.ﾗｲﾌｻｲｸﾙ評価'!$L$17</f>
        <v>7.16</v>
      </c>
      <c r="E79" s="55" t="s">
        <v>170</v>
      </c>
      <c r="F79" s="53"/>
      <c r="G79" s="14"/>
      <c r="H79" s="14"/>
      <c r="I79" s="14"/>
      <c r="J79" s="14"/>
      <c r="K79" s="14"/>
      <c r="L79" s="14"/>
      <c r="M79" s="14"/>
      <c r="N79" s="14"/>
      <c r="O79" s="14"/>
      <c r="P79" s="14"/>
      <c r="Q79" s="14"/>
      <c r="R79" s="14"/>
      <c r="S79" s="14"/>
      <c r="T79" s="14"/>
    </row>
    <row r="80" spans="1:20" s="51" customFormat="1" ht="17.25" customHeight="1" thickBot="1">
      <c r="A80" s="14"/>
      <c r="B80" s="53" t="s">
        <v>14</v>
      </c>
      <c r="C80" s="54">
        <f>'[1]5.ﾗｲﾌｻｲｸﾙ評価'!$L$18</f>
        <v>4.082836051185986</v>
      </c>
      <c r="D80" s="54">
        <f>'[2]5.ﾗｲﾌｻｲｸﾙ評価'!$L$18</f>
        <v>4.082836051185986</v>
      </c>
      <c r="E80" s="55" t="s">
        <v>170</v>
      </c>
      <c r="F80" s="53"/>
      <c r="G80" s="14"/>
      <c r="H80" s="14"/>
      <c r="I80" s="14"/>
      <c r="J80" s="14"/>
      <c r="K80" s="14"/>
      <c r="L80" s="14"/>
      <c r="M80" s="14"/>
      <c r="N80" s="14"/>
      <c r="O80" s="14"/>
      <c r="P80" s="14"/>
      <c r="Q80" s="14"/>
      <c r="R80" s="14"/>
      <c r="S80" s="14"/>
      <c r="T80" s="14"/>
    </row>
    <row r="81" spans="1:20" s="51" customFormat="1" ht="17.25" customHeight="1" thickBot="1">
      <c r="A81" s="14"/>
      <c r="B81" s="53" t="s">
        <v>15</v>
      </c>
      <c r="C81" s="54">
        <f>'[1]5.ﾗｲﾌｻｲｸﾙ評価'!$L$19</f>
        <v>0.15</v>
      </c>
      <c r="D81" s="54">
        <f>'[2]5.ﾗｲﾌｻｲｸﾙ評価'!$L$19</f>
        <v>0.15</v>
      </c>
      <c r="E81" s="55" t="s">
        <v>170</v>
      </c>
      <c r="F81" s="53"/>
      <c r="G81" s="14"/>
      <c r="H81" s="14"/>
      <c r="I81" s="14"/>
      <c r="J81" s="14"/>
      <c r="K81" s="14"/>
      <c r="L81" s="14"/>
      <c r="M81" s="14"/>
      <c r="N81" s="14"/>
      <c r="O81" s="14"/>
      <c r="P81" s="14"/>
      <c r="Q81" s="14"/>
      <c r="R81" s="14"/>
      <c r="S81" s="14"/>
      <c r="T81" s="14"/>
    </row>
    <row r="82" spans="1:20" s="51" customFormat="1" ht="17.25" customHeight="1" thickBot="1">
      <c r="A82" s="14"/>
      <c r="B82" s="53" t="s">
        <v>4</v>
      </c>
      <c r="C82" s="54">
        <f>SUM(C75:C81)</f>
        <v>16.104480074412542</v>
      </c>
      <c r="D82" s="54">
        <f>SUM(D75:D81)</f>
        <v>16.104480074412542</v>
      </c>
      <c r="E82" s="55" t="s">
        <v>170</v>
      </c>
      <c r="F82" s="53"/>
      <c r="G82" s="14"/>
      <c r="H82" s="14"/>
      <c r="I82" s="14"/>
      <c r="J82" s="14"/>
      <c r="K82" s="14"/>
      <c r="L82" s="14"/>
      <c r="M82" s="14"/>
      <c r="N82" s="14"/>
      <c r="O82" s="14"/>
      <c r="P82" s="14"/>
      <c r="Q82" s="14"/>
      <c r="R82" s="14"/>
      <c r="S82" s="14"/>
      <c r="T82" s="14"/>
    </row>
    <row r="83" spans="1:20" s="51" customFormat="1" ht="17.25" customHeight="1" thickBot="1">
      <c r="A83" s="14"/>
      <c r="B83" s="14"/>
      <c r="C83" s="14"/>
      <c r="D83" s="24"/>
      <c r="E83" s="14"/>
      <c r="F83" s="14"/>
      <c r="G83" s="14"/>
      <c r="H83" s="14"/>
      <c r="I83" s="14"/>
      <c r="J83" s="14"/>
      <c r="K83" s="14"/>
      <c r="L83" s="14"/>
      <c r="M83" s="14"/>
      <c r="N83" s="14"/>
      <c r="O83" s="14"/>
      <c r="P83" s="14"/>
      <c r="Q83" s="14"/>
      <c r="R83" s="14"/>
      <c r="S83" s="14"/>
      <c r="T83" s="14"/>
    </row>
    <row r="84" spans="1:20" s="51" customFormat="1" ht="16.5" customHeight="1" thickBot="1">
      <c r="A84" s="14"/>
      <c r="B84" s="14" t="s">
        <v>34</v>
      </c>
      <c r="C84" s="14"/>
      <c r="D84" s="56">
        <f>D82-C82</f>
        <v>0</v>
      </c>
      <c r="E84" s="55" t="s">
        <v>170</v>
      </c>
      <c r="F84" s="14"/>
      <c r="G84" s="14"/>
      <c r="H84" s="14"/>
      <c r="I84" s="14"/>
      <c r="J84" s="14"/>
      <c r="K84" s="14"/>
      <c r="L84" s="14"/>
      <c r="M84" s="14"/>
      <c r="N84" s="14"/>
      <c r="O84" s="14"/>
      <c r="P84" s="14"/>
      <c r="Q84" s="14"/>
      <c r="R84" s="14"/>
      <c r="S84" s="14"/>
      <c r="T84" s="14"/>
    </row>
    <row r="85" spans="1:20" s="51" customFormat="1" ht="16.5" customHeight="1" thickBot="1">
      <c r="A85" s="14"/>
      <c r="B85" s="14" t="s">
        <v>26</v>
      </c>
      <c r="C85" s="14"/>
      <c r="D85" s="57">
        <f>D82/C82</f>
        <v>1</v>
      </c>
      <c r="E85" s="14"/>
      <c r="F85" s="14"/>
      <c r="G85" s="14"/>
      <c r="H85" s="14"/>
      <c r="I85" s="14"/>
      <c r="J85" s="14"/>
      <c r="K85" s="14"/>
      <c r="L85" s="14"/>
      <c r="M85" s="14"/>
      <c r="N85" s="14"/>
      <c r="O85" s="14"/>
      <c r="P85" s="14"/>
      <c r="Q85" s="14"/>
      <c r="R85" s="14"/>
      <c r="S85" s="14"/>
      <c r="T85" s="14"/>
    </row>
    <row r="86" spans="1:20" s="51" customFormat="1" ht="16.5" customHeight="1">
      <c r="A86" s="14"/>
      <c r="B86" s="14"/>
      <c r="C86" s="14"/>
      <c r="D86" s="24"/>
      <c r="E86" s="14"/>
      <c r="F86" s="14"/>
      <c r="G86" s="14"/>
      <c r="H86" s="14"/>
      <c r="I86" s="14"/>
      <c r="J86" s="14"/>
      <c r="K86" s="14"/>
      <c r="L86" s="14"/>
      <c r="M86" s="14"/>
      <c r="N86" s="14"/>
      <c r="O86" s="14"/>
      <c r="P86" s="14"/>
      <c r="Q86" s="14"/>
      <c r="R86" s="14"/>
      <c r="S86" s="14"/>
      <c r="T86" s="14"/>
    </row>
    <row r="87" spans="1:20" s="51" customFormat="1" ht="16.5">
      <c r="A87" s="21" t="s">
        <v>40</v>
      </c>
      <c r="B87" s="21"/>
      <c r="C87" s="24"/>
      <c r="D87" s="24"/>
      <c r="E87" s="14"/>
      <c r="F87" s="14"/>
      <c r="G87" s="14"/>
      <c r="H87" s="14"/>
      <c r="I87" s="14"/>
      <c r="J87" s="14"/>
      <c r="K87" s="14"/>
      <c r="L87" s="14"/>
      <c r="M87" s="14"/>
      <c r="N87" s="14"/>
      <c r="O87" s="14"/>
      <c r="P87" s="14"/>
      <c r="Q87" s="14"/>
      <c r="R87" s="14"/>
      <c r="S87" s="14"/>
      <c r="T87" s="14"/>
    </row>
    <row r="88" spans="1:20" s="51" customFormat="1" ht="14.25" thickBot="1">
      <c r="A88" s="14"/>
      <c r="B88" s="52"/>
      <c r="C88" s="23" t="s">
        <v>1</v>
      </c>
      <c r="D88" s="24" t="s">
        <v>2</v>
      </c>
      <c r="E88" s="14"/>
      <c r="F88" s="14"/>
      <c r="G88" s="14"/>
      <c r="H88" s="14"/>
      <c r="I88" s="14"/>
      <c r="J88" s="14"/>
      <c r="K88" s="14"/>
      <c r="L88" s="14"/>
      <c r="M88" s="14"/>
      <c r="N88" s="14"/>
      <c r="O88" s="14"/>
      <c r="P88" s="14"/>
      <c r="Q88" s="14"/>
      <c r="R88" s="14"/>
      <c r="S88" s="14"/>
      <c r="T88" s="14"/>
    </row>
    <row r="89" spans="1:20" s="51" customFormat="1" ht="14.25" thickBot="1">
      <c r="A89" s="14"/>
      <c r="B89" s="53" t="s">
        <v>9</v>
      </c>
      <c r="C89" s="58">
        <f>'[1]5.ﾗｲﾌｻｲｸﾙ評価'!$L$29</f>
        <v>0.62</v>
      </c>
      <c r="D89" s="58">
        <f>'[2]5.ﾗｲﾌｻｲｸﾙ評価'!$L$29</f>
        <v>0.62</v>
      </c>
      <c r="E89" s="55" t="s">
        <v>171</v>
      </c>
      <c r="F89" s="53"/>
      <c r="G89" s="14"/>
      <c r="H89" s="14"/>
      <c r="I89" s="14"/>
      <c r="J89" s="14"/>
      <c r="K89" s="14"/>
      <c r="L89" s="14"/>
      <c r="M89" s="14"/>
      <c r="N89" s="14"/>
      <c r="O89" s="14"/>
      <c r="P89" s="14"/>
      <c r="Q89" s="14"/>
      <c r="R89" s="14"/>
      <c r="S89" s="14"/>
      <c r="T89" s="14"/>
    </row>
    <row r="90" spans="1:20" s="51" customFormat="1" ht="14.25" thickBot="1">
      <c r="A90" s="14"/>
      <c r="B90" s="53" t="s">
        <v>10</v>
      </c>
      <c r="C90" s="58">
        <f>'[1]5.ﾗｲﾌｻｲｸﾙ評価'!$L$31</f>
        <v>0</v>
      </c>
      <c r="D90" s="58">
        <f>'[2]5.ﾗｲﾌｻｲｸﾙ評価'!$L$31</f>
        <v>0</v>
      </c>
      <c r="E90" s="55" t="s">
        <v>172</v>
      </c>
      <c r="F90" s="53"/>
      <c r="G90" s="14"/>
      <c r="H90" s="14"/>
      <c r="I90" s="14"/>
      <c r="J90" s="14"/>
      <c r="K90" s="14"/>
      <c r="L90" s="14"/>
      <c r="M90" s="14"/>
      <c r="N90" s="14"/>
      <c r="O90" s="14"/>
      <c r="P90" s="14"/>
      <c r="Q90" s="14"/>
      <c r="R90" s="14"/>
      <c r="S90" s="14"/>
      <c r="T90" s="14"/>
    </row>
    <row r="91" spans="1:20" s="51" customFormat="1" ht="14.25" thickBot="1">
      <c r="A91" s="14"/>
      <c r="B91" s="53" t="s">
        <v>11</v>
      </c>
      <c r="C91" s="58">
        <f>'[1]5.ﾗｲﾌｻｲｸﾙ評価'!$L$33</f>
        <v>3.657205083445619</v>
      </c>
      <c r="D91" s="58">
        <f>'[2]5.ﾗｲﾌｻｲｸﾙ評価'!$L$33</f>
        <v>3.657205083445619</v>
      </c>
      <c r="E91" s="55" t="s">
        <v>172</v>
      </c>
      <c r="F91" s="53"/>
      <c r="G91" s="14"/>
      <c r="H91" s="14"/>
      <c r="I91" s="14"/>
      <c r="J91" s="14"/>
      <c r="K91" s="14"/>
      <c r="L91" s="14"/>
      <c r="M91" s="14"/>
      <c r="N91" s="14"/>
      <c r="O91" s="14"/>
      <c r="P91" s="14"/>
      <c r="Q91" s="14"/>
      <c r="R91" s="14"/>
      <c r="S91" s="14"/>
      <c r="T91" s="14"/>
    </row>
    <row r="92" spans="1:20" s="51" customFormat="1" ht="14.25" thickBot="1">
      <c r="A92" s="14"/>
      <c r="B92" s="53" t="s">
        <v>12</v>
      </c>
      <c r="C92" s="58">
        <f>'[1]5.ﾗｲﾌｻｲｸﾙ評価'!$L$35</f>
        <v>17.720508344561907</v>
      </c>
      <c r="D92" s="58">
        <f>'[2]5.ﾗｲﾌｻｲｸﾙ評価'!$L$35</f>
        <v>17.720508344561907</v>
      </c>
      <c r="E92" s="55" t="s">
        <v>172</v>
      </c>
      <c r="F92" s="53"/>
      <c r="G92" s="14"/>
      <c r="H92" s="14"/>
      <c r="I92" s="14"/>
      <c r="J92" s="14"/>
      <c r="K92" s="14"/>
      <c r="L92" s="14"/>
      <c r="M92" s="14"/>
      <c r="N92" s="14"/>
      <c r="O92" s="14"/>
      <c r="P92" s="14"/>
      <c r="Q92" s="14"/>
      <c r="R92" s="14"/>
      <c r="S92" s="14"/>
      <c r="T92" s="14"/>
    </row>
    <row r="93" spans="1:20" s="51" customFormat="1" ht="14.25" thickBot="1">
      <c r="A93" s="14"/>
      <c r="B93" s="53" t="s">
        <v>13</v>
      </c>
      <c r="C93" s="58">
        <f>'[1]5.ﾗｲﾌｻｲｸﾙ評価'!$L$36</f>
        <v>8.61</v>
      </c>
      <c r="D93" s="58">
        <f>'[2]5.ﾗｲﾌｻｲｸﾙ評価'!$L$36</f>
        <v>8.61</v>
      </c>
      <c r="E93" s="55" t="s">
        <v>172</v>
      </c>
      <c r="F93" s="53"/>
      <c r="G93" s="14"/>
      <c r="H93" s="14"/>
      <c r="I93" s="14"/>
      <c r="J93" s="14"/>
      <c r="K93" s="14"/>
      <c r="L93" s="14"/>
      <c r="M93" s="14"/>
      <c r="N93" s="14"/>
      <c r="O93" s="14"/>
      <c r="P93" s="14"/>
      <c r="Q93" s="14"/>
      <c r="R93" s="14"/>
      <c r="S93" s="14"/>
      <c r="T93" s="14"/>
    </row>
    <row r="94" spans="1:20" s="51" customFormat="1" ht="14.25" thickBot="1">
      <c r="A94" s="14"/>
      <c r="B94" s="53" t="s">
        <v>14</v>
      </c>
      <c r="C94" s="58">
        <f>'[1]5.ﾗｲﾌｻｲｸﾙ評価'!$L$37</f>
        <v>96.10372290770036</v>
      </c>
      <c r="D94" s="58">
        <f>'[2]5.ﾗｲﾌｻｲｸﾙ評価'!$L$37</f>
        <v>96.10372290770036</v>
      </c>
      <c r="E94" s="55" t="s">
        <v>172</v>
      </c>
      <c r="F94" s="53"/>
      <c r="G94" s="14"/>
      <c r="H94" s="14"/>
      <c r="I94" s="14"/>
      <c r="J94" s="14"/>
      <c r="K94" s="14"/>
      <c r="L94" s="14"/>
      <c r="M94" s="14"/>
      <c r="N94" s="14"/>
      <c r="O94" s="14"/>
      <c r="P94" s="14"/>
      <c r="Q94" s="14"/>
      <c r="R94" s="14"/>
      <c r="S94" s="14"/>
      <c r="T94" s="14"/>
    </row>
    <row r="95" spans="1:20" s="51" customFormat="1" ht="14.25" thickBot="1">
      <c r="A95" s="14"/>
      <c r="B95" s="53" t="s">
        <v>15</v>
      </c>
      <c r="C95" s="58">
        <f>'[1]5.ﾗｲﾌｻｲｸﾙ評価'!$L$38</f>
        <v>0.75</v>
      </c>
      <c r="D95" s="58">
        <f>'[2]5.ﾗｲﾌｻｲｸﾙ評価'!$L$38</f>
        <v>0.75</v>
      </c>
      <c r="E95" s="55" t="s">
        <v>172</v>
      </c>
      <c r="F95" s="53"/>
      <c r="G95" s="14"/>
      <c r="H95" s="14"/>
      <c r="I95" s="14"/>
      <c r="J95" s="14"/>
      <c r="K95" s="14"/>
      <c r="L95" s="14"/>
      <c r="M95" s="14"/>
      <c r="N95" s="14"/>
      <c r="O95" s="14"/>
      <c r="P95" s="14"/>
      <c r="Q95" s="14"/>
      <c r="R95" s="14"/>
      <c r="S95" s="14"/>
      <c r="T95" s="14"/>
    </row>
    <row r="96" spans="1:20" s="51" customFormat="1" ht="14.25" thickBot="1">
      <c r="A96" s="14"/>
      <c r="B96" s="53" t="s">
        <v>4</v>
      </c>
      <c r="C96" s="58">
        <f>SUM(C89:C95)</f>
        <v>127.46143633570789</v>
      </c>
      <c r="D96" s="58">
        <f>SUM(D89:D95)</f>
        <v>127.46143633570789</v>
      </c>
      <c r="E96" s="55" t="s">
        <v>172</v>
      </c>
      <c r="F96" s="53"/>
      <c r="G96" s="14"/>
      <c r="H96" s="14"/>
      <c r="I96" s="14"/>
      <c r="J96" s="14"/>
      <c r="K96" s="14"/>
      <c r="L96" s="14"/>
      <c r="M96" s="14"/>
      <c r="N96" s="14"/>
      <c r="O96" s="14"/>
      <c r="P96" s="14"/>
      <c r="Q96" s="14"/>
      <c r="R96" s="14"/>
      <c r="S96" s="14"/>
      <c r="T96" s="14"/>
    </row>
    <row r="97" spans="1:20" s="51" customFormat="1" ht="14.25" thickBot="1">
      <c r="A97" s="14"/>
      <c r="B97" s="53"/>
      <c r="C97" s="14"/>
      <c r="D97" s="24"/>
      <c r="E97" s="14"/>
      <c r="F97" s="14"/>
      <c r="G97" s="14"/>
      <c r="H97" s="14"/>
      <c r="I97" s="14"/>
      <c r="J97" s="14"/>
      <c r="K97" s="14"/>
      <c r="L97" s="14"/>
      <c r="M97" s="14"/>
      <c r="N97" s="14"/>
      <c r="O97" s="14"/>
      <c r="P97" s="14"/>
      <c r="Q97" s="14"/>
      <c r="R97" s="14"/>
      <c r="S97" s="14"/>
      <c r="T97" s="14"/>
    </row>
    <row r="98" spans="1:20" s="51" customFormat="1" ht="14.25" thickBot="1">
      <c r="A98" s="14"/>
      <c r="B98" s="14" t="s">
        <v>34</v>
      </c>
      <c r="C98" s="14"/>
      <c r="D98" s="48">
        <f>D96-C96</f>
        <v>0</v>
      </c>
      <c r="E98" s="55" t="s">
        <v>172</v>
      </c>
      <c r="F98" s="14"/>
      <c r="G98" s="14"/>
      <c r="H98" s="14"/>
      <c r="I98" s="14"/>
      <c r="J98" s="14"/>
      <c r="K98" s="14"/>
      <c r="L98" s="14"/>
      <c r="M98" s="14"/>
      <c r="N98" s="14"/>
      <c r="O98" s="14"/>
      <c r="P98" s="14"/>
      <c r="Q98" s="14"/>
      <c r="R98" s="14"/>
      <c r="S98" s="14"/>
      <c r="T98" s="14"/>
    </row>
    <row r="99" spans="1:20" s="51" customFormat="1" ht="14.25" thickBot="1">
      <c r="A99" s="14"/>
      <c r="B99" s="14" t="s">
        <v>26</v>
      </c>
      <c r="C99" s="14"/>
      <c r="D99" s="57">
        <f>D96/C96</f>
        <v>1</v>
      </c>
      <c r="E99" s="14"/>
      <c r="F99" s="14"/>
      <c r="G99" s="14"/>
      <c r="H99" s="14"/>
      <c r="I99" s="14"/>
      <c r="J99" s="14"/>
      <c r="K99" s="14"/>
      <c r="L99" s="14"/>
      <c r="M99" s="14"/>
      <c r="N99" s="14"/>
      <c r="O99" s="14"/>
      <c r="P99" s="14"/>
      <c r="Q99" s="14"/>
      <c r="R99" s="14"/>
      <c r="S99" s="14"/>
      <c r="T99" s="14"/>
    </row>
    <row r="100" spans="1:20" s="51" customFormat="1" ht="13.5">
      <c r="A100" s="14"/>
      <c r="B100" s="14"/>
      <c r="C100" s="14"/>
      <c r="D100" s="59"/>
      <c r="E100" s="14"/>
      <c r="F100" s="14"/>
      <c r="G100" s="14"/>
      <c r="H100" s="14"/>
      <c r="I100" s="14"/>
      <c r="J100" s="14"/>
      <c r="K100" s="14"/>
      <c r="L100" s="14"/>
      <c r="M100" s="14"/>
      <c r="N100" s="14"/>
      <c r="O100" s="14"/>
      <c r="P100" s="14"/>
      <c r="Q100" s="14"/>
      <c r="R100" s="14"/>
      <c r="S100" s="14"/>
      <c r="T100" s="14"/>
    </row>
    <row r="101" spans="1:20" s="51" customFormat="1" ht="13.5">
      <c r="A101" s="14"/>
      <c r="B101" s="14"/>
      <c r="C101" s="14"/>
      <c r="D101" s="59"/>
      <c r="E101" s="14"/>
      <c r="F101" s="14"/>
      <c r="G101" s="14"/>
      <c r="H101" s="14"/>
      <c r="I101" s="14"/>
      <c r="J101" s="14"/>
      <c r="K101" s="14"/>
      <c r="L101" s="14"/>
      <c r="M101" s="14"/>
      <c r="N101" s="14"/>
      <c r="O101" s="14"/>
      <c r="P101" s="14"/>
      <c r="Q101" s="14"/>
      <c r="R101" s="14"/>
      <c r="S101" s="14"/>
      <c r="T101" s="14"/>
    </row>
    <row r="102" spans="1:20" s="20" customFormat="1" ht="13.5">
      <c r="A102" s="18"/>
      <c r="B102" s="22"/>
      <c r="C102" s="42"/>
      <c r="D102" s="42"/>
      <c r="E102" s="22"/>
      <c r="F102" s="19"/>
      <c r="G102" s="43"/>
      <c r="H102" s="49"/>
      <c r="I102" s="22"/>
      <c r="J102" s="19"/>
      <c r="K102" s="19"/>
      <c r="L102" s="19"/>
      <c r="M102" s="19"/>
      <c r="N102" s="19"/>
      <c r="O102" s="19"/>
      <c r="P102" s="19"/>
      <c r="Q102" s="19"/>
      <c r="R102" s="19"/>
      <c r="S102" s="19"/>
      <c r="T102" s="14"/>
    </row>
    <row r="103" spans="1:20" s="20" customFormat="1" ht="12.75" customHeight="1">
      <c r="A103" s="21" t="s">
        <v>41</v>
      </c>
      <c r="B103" s="22"/>
      <c r="C103" s="26"/>
      <c r="D103" s="19"/>
      <c r="E103" s="19"/>
      <c r="F103" s="19"/>
      <c r="G103" s="19"/>
      <c r="H103" s="19"/>
      <c r="I103" s="19"/>
      <c r="J103" s="19"/>
      <c r="K103" s="19"/>
      <c r="L103" s="19"/>
      <c r="M103" s="19"/>
      <c r="N103" s="19"/>
      <c r="O103" s="19"/>
      <c r="P103" s="19"/>
      <c r="Q103" s="19"/>
      <c r="R103" s="19"/>
      <c r="S103" s="19"/>
      <c r="T103" s="14"/>
    </row>
    <row r="104" spans="1:20" s="20" customFormat="1" ht="14.25" thickBot="1">
      <c r="A104" s="22"/>
      <c r="B104" s="22"/>
      <c r="C104" s="23"/>
      <c r="D104" s="24"/>
      <c r="E104" s="19"/>
      <c r="F104" s="19"/>
      <c r="G104" s="19"/>
      <c r="H104" s="19"/>
      <c r="I104" s="19"/>
      <c r="J104" s="19"/>
      <c r="K104" s="19"/>
      <c r="L104" s="19"/>
      <c r="M104" s="19"/>
      <c r="N104" s="19"/>
      <c r="O104" s="19"/>
      <c r="P104" s="19"/>
      <c r="Q104" s="19"/>
      <c r="R104" s="19"/>
      <c r="S104" s="19"/>
      <c r="T104" s="14"/>
    </row>
    <row r="105" spans="1:20" s="20" customFormat="1" ht="17.25" customHeight="1" thickBot="1">
      <c r="A105" s="18"/>
      <c r="B105" s="22" t="s">
        <v>159</v>
      </c>
      <c r="C105" s="60" t="str">
        <f>IF((D42-C42)=0,"－",-H55/(D42-C42))</f>
        <v>－</v>
      </c>
      <c r="D105" s="61" t="s">
        <v>16</v>
      </c>
      <c r="E105" s="62"/>
      <c r="F105" s="19"/>
      <c r="G105" s="53"/>
      <c r="H105" s="49"/>
      <c r="I105" s="62"/>
      <c r="J105" s="19"/>
      <c r="K105" s="19"/>
      <c r="L105" s="19"/>
      <c r="M105" s="19"/>
      <c r="N105" s="19"/>
      <c r="O105" s="19"/>
      <c r="P105" s="19"/>
      <c r="Q105" s="19"/>
      <c r="R105" s="19"/>
      <c r="S105" s="19"/>
      <c r="T105" s="14"/>
    </row>
    <row r="106" spans="1:20" s="20" customFormat="1" ht="13.5">
      <c r="A106" s="18"/>
      <c r="B106" s="28" t="s">
        <v>158</v>
      </c>
      <c r="C106" s="61"/>
      <c r="D106" s="61"/>
      <c r="E106" s="62"/>
      <c r="F106" s="19"/>
      <c r="G106" s="19"/>
      <c r="H106" s="19"/>
      <c r="I106" s="19"/>
      <c r="J106" s="19"/>
      <c r="K106" s="19"/>
      <c r="L106" s="19"/>
      <c r="M106" s="19"/>
      <c r="N106" s="19"/>
      <c r="O106" s="19"/>
      <c r="P106" s="19"/>
      <c r="Q106" s="19"/>
      <c r="R106" s="19"/>
      <c r="S106" s="19"/>
      <c r="T106" s="14"/>
    </row>
    <row r="107" spans="1:20" ht="13.5">
      <c r="A107" s="14"/>
      <c r="B107" s="63"/>
      <c r="C107" s="14"/>
      <c r="D107" s="14"/>
      <c r="E107" s="14"/>
      <c r="F107" s="14"/>
      <c r="G107" s="14"/>
      <c r="H107" s="14"/>
      <c r="I107" s="14"/>
      <c r="J107" s="14"/>
      <c r="K107" s="14"/>
      <c r="L107" s="14"/>
      <c r="M107" s="14"/>
      <c r="N107" s="14"/>
      <c r="O107" s="14"/>
      <c r="P107" s="14"/>
      <c r="Q107" s="14"/>
      <c r="R107" s="14"/>
      <c r="S107" s="14"/>
      <c r="T107" s="14"/>
    </row>
    <row r="108" spans="1:20" ht="14.25" thickBot="1">
      <c r="A108" s="14"/>
      <c r="B108" s="14"/>
      <c r="C108" s="14"/>
      <c r="D108" s="14"/>
      <c r="E108" s="14"/>
      <c r="F108" s="14"/>
      <c r="G108" s="14"/>
      <c r="H108" s="14"/>
      <c r="I108" s="14"/>
      <c r="J108" s="14"/>
      <c r="K108" s="14"/>
      <c r="L108" s="14"/>
      <c r="M108" s="14"/>
      <c r="N108" s="14"/>
      <c r="O108" s="14"/>
      <c r="P108" s="14"/>
      <c r="Q108" s="14"/>
      <c r="R108" s="14"/>
      <c r="S108" s="14"/>
      <c r="T108" s="14"/>
    </row>
    <row r="109" spans="1:20" s="20" customFormat="1" ht="17.25" thickBot="1">
      <c r="A109" s="19"/>
      <c r="B109" s="22" t="s">
        <v>23</v>
      </c>
      <c r="C109" s="60" t="str">
        <f>IF((D31-C31)=0,"－",-H67/(D31-C31))</f>
        <v>－</v>
      </c>
      <c r="D109" s="61" t="s">
        <v>16</v>
      </c>
      <c r="E109" s="62"/>
      <c r="F109" s="19"/>
      <c r="G109" s="19"/>
      <c r="H109" s="19"/>
      <c r="I109" s="19"/>
      <c r="J109" s="19"/>
      <c r="K109" s="19"/>
      <c r="L109" s="19"/>
      <c r="M109" s="19"/>
      <c r="N109" s="19"/>
      <c r="O109" s="19"/>
      <c r="P109" s="19"/>
      <c r="Q109" s="19"/>
      <c r="R109" s="19"/>
      <c r="S109" s="19"/>
      <c r="T109" s="14"/>
    </row>
    <row r="110" spans="1:20" s="20" customFormat="1" ht="16.5">
      <c r="A110" s="19"/>
      <c r="B110" s="28" t="s">
        <v>160</v>
      </c>
      <c r="C110" s="61"/>
      <c r="D110" s="61"/>
      <c r="E110" s="62"/>
      <c r="F110" s="19"/>
      <c r="G110" s="19"/>
      <c r="H110" s="19"/>
      <c r="I110" s="19"/>
      <c r="J110" s="19"/>
      <c r="K110" s="19"/>
      <c r="L110" s="19"/>
      <c r="M110" s="19"/>
      <c r="N110" s="19"/>
      <c r="O110" s="19"/>
      <c r="P110" s="19"/>
      <c r="Q110" s="19"/>
      <c r="R110" s="19"/>
      <c r="S110" s="19"/>
      <c r="T110" s="14"/>
    </row>
    <row r="111" spans="1:20" s="20" customFormat="1" ht="13.5">
      <c r="A111" s="19"/>
      <c r="B111" s="63"/>
      <c r="C111" s="61"/>
      <c r="D111" s="61"/>
      <c r="E111" s="62"/>
      <c r="F111" s="19"/>
      <c r="G111" s="19"/>
      <c r="H111" s="19"/>
      <c r="I111" s="19"/>
      <c r="J111" s="19"/>
      <c r="K111" s="19"/>
      <c r="L111" s="19"/>
      <c r="M111" s="19"/>
      <c r="N111" s="19"/>
      <c r="O111" s="19"/>
      <c r="P111" s="19"/>
      <c r="Q111" s="19"/>
      <c r="R111" s="19"/>
      <c r="S111" s="19"/>
      <c r="T111" s="14"/>
    </row>
    <row r="112" spans="1:20" s="20" customFormat="1" ht="13.5">
      <c r="A112" s="19"/>
      <c r="B112" s="19"/>
      <c r="C112" s="19"/>
      <c r="D112" s="19"/>
      <c r="E112" s="19"/>
      <c r="F112" s="19"/>
      <c r="G112" s="19"/>
      <c r="H112" s="19"/>
      <c r="I112" s="19"/>
      <c r="J112" s="19"/>
      <c r="K112" s="19"/>
      <c r="L112" s="19"/>
      <c r="M112" s="19"/>
      <c r="N112" s="19"/>
      <c r="O112" s="19"/>
      <c r="P112" s="19"/>
      <c r="Q112" s="19"/>
      <c r="R112" s="19"/>
      <c r="S112" s="19"/>
      <c r="T112" s="14"/>
    </row>
    <row r="113" spans="1:20" s="20" customFormat="1" ht="13.5">
      <c r="A113" s="21" t="s">
        <v>42</v>
      </c>
      <c r="B113" s="22"/>
      <c r="C113" s="26"/>
      <c r="D113" s="19"/>
      <c r="E113" s="19"/>
      <c r="F113" s="19"/>
      <c r="G113" s="19"/>
      <c r="H113" s="19"/>
      <c r="I113" s="19"/>
      <c r="J113" s="19"/>
      <c r="K113" s="19"/>
      <c r="L113" s="19"/>
      <c r="M113" s="19"/>
      <c r="N113" s="19"/>
      <c r="O113" s="19"/>
      <c r="P113" s="19"/>
      <c r="Q113" s="19"/>
      <c r="R113" s="19"/>
      <c r="S113" s="19"/>
      <c r="T113" s="14"/>
    </row>
    <row r="114" spans="1:20" s="20" customFormat="1" ht="5.25" customHeight="1">
      <c r="A114" s="22"/>
      <c r="B114" s="22"/>
      <c r="C114" s="23"/>
      <c r="D114" s="24"/>
      <c r="E114" s="19"/>
      <c r="F114" s="19"/>
      <c r="G114" s="19"/>
      <c r="H114" s="19"/>
      <c r="I114" s="19"/>
      <c r="J114" s="19"/>
      <c r="K114" s="19"/>
      <c r="L114" s="19"/>
      <c r="M114" s="19"/>
      <c r="N114" s="19"/>
      <c r="O114" s="19"/>
      <c r="P114" s="19"/>
      <c r="Q114" s="19"/>
      <c r="R114" s="19"/>
      <c r="S114" s="19"/>
      <c r="T114" s="14"/>
    </row>
    <row r="115" spans="1:20" s="20" customFormat="1" ht="17.25" thickBot="1">
      <c r="A115" s="22"/>
      <c r="B115" s="22" t="s">
        <v>27</v>
      </c>
      <c r="C115" s="23"/>
      <c r="D115" s="24"/>
      <c r="E115" s="19"/>
      <c r="F115" s="19"/>
      <c r="G115" s="19"/>
      <c r="H115" s="19"/>
      <c r="I115" s="19"/>
      <c r="J115" s="19"/>
      <c r="K115" s="19"/>
      <c r="L115" s="19"/>
      <c r="M115" s="19"/>
      <c r="N115" s="19"/>
      <c r="O115" s="19"/>
      <c r="P115" s="19"/>
      <c r="Q115" s="19"/>
      <c r="R115" s="19"/>
      <c r="S115" s="19"/>
      <c r="T115" s="14"/>
    </row>
    <row r="116" spans="1:20" s="20" customFormat="1" ht="17.25" thickBot="1">
      <c r="A116" s="18"/>
      <c r="B116" s="22"/>
      <c r="C116" s="64" t="str">
        <f>IF((C96-D96)=0,"－",-(C55-D55)/(C96-D96))</f>
        <v>－</v>
      </c>
      <c r="D116" s="61" t="s">
        <v>28</v>
      </c>
      <c r="E116" s="62"/>
      <c r="F116" s="19"/>
      <c r="G116" s="19"/>
      <c r="H116" s="19"/>
      <c r="I116" s="19"/>
      <c r="J116" s="19"/>
      <c r="K116" s="19"/>
      <c r="L116" s="19"/>
      <c r="M116" s="19"/>
      <c r="N116" s="19"/>
      <c r="O116" s="19"/>
      <c r="P116" s="19"/>
      <c r="Q116" s="19"/>
      <c r="R116" s="19"/>
      <c r="S116" s="19"/>
      <c r="T116" s="14"/>
    </row>
    <row r="117" spans="1:20" s="20" customFormat="1" ht="16.5">
      <c r="A117" s="18"/>
      <c r="B117" s="28" t="s">
        <v>24</v>
      </c>
      <c r="C117" s="42"/>
      <c r="D117" s="42"/>
      <c r="E117" s="62"/>
      <c r="F117" s="19"/>
      <c r="G117" s="19"/>
      <c r="H117" s="19"/>
      <c r="I117" s="19"/>
      <c r="J117" s="19"/>
      <c r="K117" s="19"/>
      <c r="L117" s="19"/>
      <c r="M117" s="19"/>
      <c r="N117" s="19"/>
      <c r="O117" s="19"/>
      <c r="P117" s="19"/>
      <c r="Q117" s="19"/>
      <c r="R117" s="19"/>
      <c r="S117" s="19"/>
      <c r="T117" s="14"/>
    </row>
    <row r="118" spans="1:20" ht="13.5">
      <c r="A118" s="14"/>
      <c r="B118" s="63"/>
      <c r="C118" s="14"/>
      <c r="D118" s="14"/>
      <c r="E118" s="14"/>
      <c r="F118" s="14"/>
      <c r="G118" s="14"/>
      <c r="H118" s="14"/>
      <c r="I118" s="14"/>
      <c r="J118" s="14"/>
      <c r="K118" s="14"/>
      <c r="L118" s="14"/>
      <c r="M118" s="14"/>
      <c r="N118" s="14"/>
      <c r="O118" s="14"/>
      <c r="P118" s="14"/>
      <c r="Q118" s="14"/>
      <c r="R118" s="14"/>
      <c r="S118" s="14"/>
      <c r="T118" s="14"/>
    </row>
    <row r="119" spans="1:20" ht="13.5">
      <c r="A119" s="14"/>
      <c r="B119" s="14"/>
      <c r="C119" s="14"/>
      <c r="D119" s="14"/>
      <c r="E119" s="14"/>
      <c r="F119" s="14"/>
      <c r="G119" s="14"/>
      <c r="H119" s="14"/>
      <c r="I119" s="14"/>
      <c r="J119" s="14"/>
      <c r="K119" s="14"/>
      <c r="L119" s="14"/>
      <c r="M119" s="14"/>
      <c r="N119" s="14"/>
      <c r="O119" s="14"/>
      <c r="P119" s="14"/>
      <c r="Q119" s="14"/>
      <c r="R119" s="14"/>
      <c r="S119" s="14"/>
      <c r="T119" s="14"/>
    </row>
    <row r="120" spans="1:20" ht="13.5">
      <c r="A120" s="14"/>
      <c r="B120" s="14"/>
      <c r="C120" s="14"/>
      <c r="D120" s="14"/>
      <c r="E120" s="14"/>
      <c r="F120" s="14"/>
      <c r="G120" s="14"/>
      <c r="H120" s="14"/>
      <c r="I120" s="14"/>
      <c r="J120" s="14"/>
      <c r="K120" s="14"/>
      <c r="L120" s="14"/>
      <c r="M120" s="14"/>
      <c r="N120" s="14"/>
      <c r="O120" s="14"/>
      <c r="P120" s="14"/>
      <c r="Q120" s="14"/>
      <c r="R120" s="14"/>
      <c r="S120" s="14"/>
      <c r="T120" s="14"/>
    </row>
    <row r="121" spans="1:20" ht="13.5">
      <c r="A121" s="14"/>
      <c r="B121" s="14" t="s">
        <v>25</v>
      </c>
      <c r="C121" s="14"/>
      <c r="D121" s="14"/>
      <c r="E121" s="14"/>
      <c r="F121" s="14"/>
      <c r="G121" s="14"/>
      <c r="H121" s="14"/>
      <c r="I121" s="14"/>
      <c r="J121" s="14"/>
      <c r="K121" s="14"/>
      <c r="L121" s="14"/>
      <c r="M121" s="14"/>
      <c r="N121" s="14"/>
      <c r="O121" s="14"/>
      <c r="P121" s="14"/>
      <c r="Q121" s="14"/>
      <c r="R121" s="14"/>
      <c r="S121" s="14"/>
      <c r="T121" s="14"/>
    </row>
    <row r="122" spans="1:20" ht="13.5">
      <c r="A122" s="14"/>
      <c r="B122" s="14"/>
      <c r="C122" s="14"/>
      <c r="D122" s="14"/>
      <c r="E122" s="14"/>
      <c r="F122" s="14"/>
      <c r="G122" s="14"/>
      <c r="H122" s="14"/>
      <c r="I122" s="14"/>
      <c r="J122" s="14"/>
      <c r="K122" s="14"/>
      <c r="L122" s="14"/>
      <c r="M122" s="14"/>
      <c r="N122" s="14"/>
      <c r="O122" s="14"/>
      <c r="P122" s="14"/>
      <c r="Q122" s="14"/>
      <c r="R122" s="14"/>
      <c r="S122" s="14"/>
      <c r="T122" s="14"/>
    </row>
    <row r="123" spans="1:20" ht="13.5">
      <c r="A123" s="14"/>
      <c r="B123" s="14"/>
      <c r="C123" s="14"/>
      <c r="D123" s="14"/>
      <c r="E123" s="14"/>
      <c r="F123" s="14"/>
      <c r="G123" s="14"/>
      <c r="H123" s="14"/>
      <c r="I123" s="14"/>
      <c r="J123" s="14"/>
      <c r="K123" s="14"/>
      <c r="L123" s="14"/>
      <c r="M123" s="14"/>
      <c r="N123" s="14"/>
      <c r="O123" s="14"/>
      <c r="P123" s="14"/>
      <c r="Q123" s="14"/>
      <c r="R123" s="14"/>
      <c r="S123" s="14"/>
      <c r="T123" s="14"/>
    </row>
    <row r="124" spans="1:20" ht="13.5">
      <c r="A124" s="14"/>
      <c r="B124" s="14"/>
      <c r="C124" s="14"/>
      <c r="D124" s="14"/>
      <c r="E124" s="14"/>
      <c r="F124" s="14"/>
      <c r="G124" s="14"/>
      <c r="H124" s="14"/>
      <c r="I124" s="14"/>
      <c r="J124" s="14"/>
      <c r="K124" s="14"/>
      <c r="L124" s="14"/>
      <c r="M124" s="14"/>
      <c r="N124" s="14"/>
      <c r="O124" s="14"/>
      <c r="P124" s="14"/>
      <c r="Q124" s="14"/>
      <c r="R124" s="14"/>
      <c r="S124" s="14"/>
      <c r="T124" s="14"/>
    </row>
    <row r="125" spans="1:20" ht="13.5">
      <c r="A125" s="14"/>
      <c r="B125" s="14"/>
      <c r="C125" s="14"/>
      <c r="D125" s="14"/>
      <c r="E125" s="14"/>
      <c r="F125" s="14"/>
      <c r="G125" s="14"/>
      <c r="H125" s="14"/>
      <c r="I125" s="14"/>
      <c r="J125" s="14"/>
      <c r="K125" s="14"/>
      <c r="L125" s="14"/>
      <c r="M125" s="14"/>
      <c r="N125" s="14"/>
      <c r="O125" s="14"/>
      <c r="P125" s="14"/>
      <c r="Q125" s="14"/>
      <c r="R125" s="14"/>
      <c r="S125" s="14"/>
      <c r="T125" s="14"/>
    </row>
    <row r="126" spans="1:20" ht="13.5">
      <c r="A126" s="14"/>
      <c r="B126" s="14"/>
      <c r="C126" s="14"/>
      <c r="D126" s="14"/>
      <c r="E126" s="14"/>
      <c r="F126" s="14"/>
      <c r="G126" s="14"/>
      <c r="H126" s="14"/>
      <c r="I126" s="14"/>
      <c r="J126" s="14"/>
      <c r="K126" s="14"/>
      <c r="L126" s="14"/>
      <c r="M126" s="14"/>
      <c r="N126" s="14"/>
      <c r="O126" s="14"/>
      <c r="P126" s="14"/>
      <c r="Q126" s="14"/>
      <c r="R126" s="14"/>
      <c r="S126" s="14"/>
      <c r="T126" s="14"/>
    </row>
    <row r="127" spans="1:20" ht="13.5">
      <c r="A127" s="14"/>
      <c r="B127" s="14"/>
      <c r="C127" s="14"/>
      <c r="D127" s="14"/>
      <c r="E127" s="14"/>
      <c r="F127" s="14"/>
      <c r="G127" s="14"/>
      <c r="H127" s="14"/>
      <c r="I127" s="14"/>
      <c r="J127" s="14"/>
      <c r="K127" s="14"/>
      <c r="L127" s="14"/>
      <c r="M127" s="14"/>
      <c r="N127" s="14"/>
      <c r="O127" s="14"/>
      <c r="P127" s="14"/>
      <c r="Q127" s="14"/>
      <c r="R127" s="14"/>
      <c r="S127" s="14"/>
      <c r="T127" s="14"/>
    </row>
    <row r="128" spans="1:20" ht="13.5">
      <c r="A128" s="14"/>
      <c r="B128" s="14"/>
      <c r="C128" s="14"/>
      <c r="D128" s="14"/>
      <c r="E128" s="14"/>
      <c r="F128" s="14"/>
      <c r="G128" s="14"/>
      <c r="H128" s="14"/>
      <c r="I128" s="14"/>
      <c r="J128" s="14"/>
      <c r="K128" s="14"/>
      <c r="L128" s="14"/>
      <c r="M128" s="14"/>
      <c r="N128" s="14"/>
      <c r="O128" s="14"/>
      <c r="P128" s="14"/>
      <c r="Q128" s="14"/>
      <c r="R128" s="14"/>
      <c r="S128" s="14"/>
      <c r="T128" s="14"/>
    </row>
    <row r="129" spans="1:20" ht="13.5">
      <c r="A129" s="14"/>
      <c r="B129" s="14"/>
      <c r="C129" s="14"/>
      <c r="D129" s="14"/>
      <c r="E129" s="14"/>
      <c r="F129" s="14"/>
      <c r="G129" s="14"/>
      <c r="H129" s="14"/>
      <c r="I129" s="14"/>
      <c r="J129" s="14"/>
      <c r="K129" s="14"/>
      <c r="L129" s="14"/>
      <c r="M129" s="14"/>
      <c r="N129" s="14"/>
      <c r="O129" s="14"/>
      <c r="P129" s="14"/>
      <c r="Q129" s="14"/>
      <c r="R129" s="14"/>
      <c r="S129" s="14"/>
      <c r="T129" s="14"/>
    </row>
    <row r="130" spans="1:20" ht="13.5">
      <c r="A130" s="14"/>
      <c r="B130" s="14"/>
      <c r="C130" s="14"/>
      <c r="D130" s="14"/>
      <c r="E130" s="14"/>
      <c r="F130" s="14"/>
      <c r="G130" s="14"/>
      <c r="H130" s="14"/>
      <c r="I130" s="14"/>
      <c r="J130" s="14"/>
      <c r="K130" s="14"/>
      <c r="L130" s="14"/>
      <c r="M130" s="14"/>
      <c r="N130" s="14"/>
      <c r="O130" s="14"/>
      <c r="P130" s="14"/>
      <c r="Q130" s="14"/>
      <c r="R130" s="14"/>
      <c r="S130" s="14"/>
      <c r="T130" s="14"/>
    </row>
    <row r="131" spans="1:20" ht="13.5">
      <c r="A131" s="14"/>
      <c r="B131" s="14"/>
      <c r="C131" s="14"/>
      <c r="D131" s="14"/>
      <c r="E131" s="14"/>
      <c r="F131" s="14"/>
      <c r="G131" s="14"/>
      <c r="H131" s="14"/>
      <c r="I131" s="14"/>
      <c r="J131" s="14"/>
      <c r="K131" s="14"/>
      <c r="L131" s="14"/>
      <c r="M131" s="14"/>
      <c r="N131" s="14"/>
      <c r="O131" s="14"/>
      <c r="P131" s="14"/>
      <c r="Q131" s="14"/>
      <c r="R131" s="14"/>
      <c r="S131" s="14"/>
      <c r="T131" s="14"/>
    </row>
  </sheetData>
  <sheetProtection password="DBA6" sheet="1" objects="1" scenarios="1"/>
  <printOptions horizontalCentered="1"/>
  <pageMargins left="0.7874015748031497" right="0" top="0.51" bottom="0.3937007874015748" header="0.5118110236220472" footer="0.39"/>
  <pageSetup horizontalDpi="300" verticalDpi="300" orientation="landscape" paperSize="9" scale="56" r:id="rId2"/>
  <headerFooter alignWithMargins="0">
    <oddFooter>&amp;R選択_庁－&amp;P+23</oddFooter>
  </headerFooter>
  <rowBreaks count="1" manualBreakCount="1">
    <brk id="69" max="1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S94"/>
  <sheetViews>
    <sheetView showGridLines="0" zoomScale="75" zoomScaleNormal="75" workbookViewId="0" topLeftCell="A1">
      <selection activeCell="A1" sqref="A1"/>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7" width="9.875" style="177" customWidth="1"/>
    <col min="38" max="38" width="10.50390625" style="177" customWidth="1"/>
    <col min="39" max="39" width="10.50390625" style="71" customWidth="1"/>
    <col min="40" max="41" width="10.25390625" style="69" customWidth="1"/>
    <col min="42" max="42" width="19.00390625" style="69" customWidth="1"/>
    <col min="43" max="43" width="4.875" style="69" customWidth="1"/>
    <col min="44" max="255" width="8.625" style="69" customWidth="1"/>
    <col min="256" max="16384" width="8.625" style="69" customWidth="1"/>
  </cols>
  <sheetData>
    <row r="1" spans="1:38" s="75" customFormat="1" ht="28.5">
      <c r="A1" s="69"/>
      <c r="B1" s="70" t="s">
        <v>96</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L1" s="71"/>
    </row>
    <row r="2" spans="1:36" s="75" customFormat="1" ht="15" customHeight="1">
      <c r="A2" s="69"/>
      <c r="B2" s="70"/>
      <c r="C2" s="71"/>
      <c r="D2" s="71"/>
      <c r="E2" s="71"/>
      <c r="F2" s="71"/>
      <c r="G2" s="71"/>
      <c r="H2" s="71"/>
      <c r="I2" s="71"/>
      <c r="J2" s="71"/>
      <c r="K2" s="71"/>
      <c r="L2" s="71"/>
      <c r="M2" s="71"/>
      <c r="N2" s="71"/>
      <c r="O2" s="71"/>
      <c r="R2" s="235"/>
      <c r="AD2" s="77" t="s">
        <v>184</v>
      </c>
      <c r="AF2" s="78"/>
      <c r="AG2" s="78" t="s">
        <v>184</v>
      </c>
      <c r="AH2" s="78"/>
      <c r="AJ2" s="78" t="s">
        <v>184</v>
      </c>
    </row>
    <row r="3" spans="1:45" s="80" customFormat="1" ht="31.5" customHeight="1">
      <c r="A3" s="79"/>
      <c r="C3" s="69"/>
      <c r="D3" s="69"/>
      <c r="E3" s="69"/>
      <c r="F3" s="69"/>
      <c r="G3" s="69"/>
      <c r="H3" s="69"/>
      <c r="I3" s="69"/>
      <c r="J3" s="69"/>
      <c r="K3" s="69"/>
      <c r="L3" s="69"/>
      <c r="M3" s="69"/>
      <c r="N3" s="69"/>
      <c r="O3" s="69"/>
      <c r="U3" s="235"/>
      <c r="W3" s="81" t="s">
        <v>43</v>
      </c>
      <c r="X3" s="82"/>
      <c r="Y3" s="571"/>
      <c r="Z3" s="569"/>
      <c r="AA3" s="569"/>
      <c r="AB3" s="569"/>
      <c r="AC3" s="569"/>
      <c r="AD3" s="569"/>
      <c r="AE3" s="570"/>
      <c r="AF3" s="83" t="s">
        <v>44</v>
      </c>
      <c r="AG3" s="572"/>
      <c r="AH3" s="570"/>
      <c r="AI3" s="83" t="s">
        <v>44</v>
      </c>
      <c r="AJ3" s="572"/>
      <c r="AK3" s="570"/>
      <c r="AL3" s="83" t="s">
        <v>44</v>
      </c>
      <c r="AM3" s="571"/>
      <c r="AN3" s="570"/>
      <c r="AO3" s="83" t="s">
        <v>97</v>
      </c>
      <c r="AP3" s="568"/>
      <c r="AQ3" s="569"/>
      <c r="AR3" s="569"/>
      <c r="AS3" s="570"/>
    </row>
    <row r="4" spans="1:38"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86"/>
      <c r="AJ4" s="86"/>
      <c r="AK4" s="86"/>
      <c r="AL4" s="79"/>
    </row>
    <row r="5" spans="1:45" s="75" customFormat="1" ht="30" customHeight="1">
      <c r="A5" s="69"/>
      <c r="B5" s="468" t="s">
        <v>45</v>
      </c>
      <c r="C5" s="469"/>
      <c r="D5" s="469"/>
      <c r="E5" s="469"/>
      <c r="F5" s="469"/>
      <c r="G5" s="469"/>
      <c r="H5" s="469"/>
      <c r="I5" s="469"/>
      <c r="J5" s="469"/>
      <c r="K5" s="469"/>
      <c r="L5" s="469"/>
      <c r="M5" s="469"/>
      <c r="N5" s="470"/>
      <c r="O5" s="69"/>
      <c r="P5" s="553" t="s">
        <v>98</v>
      </c>
      <c r="Q5" s="554"/>
      <c r="R5" s="554"/>
      <c r="S5" s="554"/>
      <c r="T5" s="554"/>
      <c r="U5" s="554"/>
      <c r="V5" s="554"/>
      <c r="W5" s="554"/>
      <c r="X5" s="554"/>
      <c r="Y5" s="554"/>
      <c r="Z5" s="554"/>
      <c r="AA5" s="554"/>
      <c r="AB5" s="554"/>
      <c r="AC5" s="554"/>
      <c r="AD5" s="554"/>
      <c r="AE5" s="555"/>
      <c r="AF5" s="387" t="s">
        <v>99</v>
      </c>
      <c r="AG5" s="388"/>
      <c r="AH5" s="389"/>
      <c r="AI5" s="387" t="s">
        <v>100</v>
      </c>
      <c r="AJ5" s="388"/>
      <c r="AK5" s="389"/>
      <c r="AL5" s="387" t="s">
        <v>101</v>
      </c>
      <c r="AM5" s="388"/>
      <c r="AN5" s="389"/>
      <c r="AO5" s="390" t="s">
        <v>46</v>
      </c>
      <c r="AP5" s="391"/>
      <c r="AQ5" s="391"/>
      <c r="AR5" s="391"/>
      <c r="AS5" s="392"/>
    </row>
    <row r="6" spans="1:45" s="91" customFormat="1" ht="56.25" customHeight="1" thickBot="1">
      <c r="A6" s="87"/>
      <c r="B6" s="471"/>
      <c r="C6" s="472"/>
      <c r="D6" s="472"/>
      <c r="E6" s="472"/>
      <c r="F6" s="472"/>
      <c r="G6" s="472"/>
      <c r="H6" s="472"/>
      <c r="I6" s="472"/>
      <c r="J6" s="472"/>
      <c r="K6" s="472"/>
      <c r="L6" s="472"/>
      <c r="M6" s="472"/>
      <c r="N6" s="473"/>
      <c r="O6" s="87"/>
      <c r="P6" s="481" t="s">
        <v>47</v>
      </c>
      <c r="Q6" s="482"/>
      <c r="R6" s="550" t="s">
        <v>102</v>
      </c>
      <c r="S6" s="551"/>
      <c r="T6" s="551"/>
      <c r="U6" s="551"/>
      <c r="V6" s="551"/>
      <c r="W6" s="551"/>
      <c r="X6" s="551"/>
      <c r="Y6" s="551"/>
      <c r="Z6" s="551"/>
      <c r="AA6" s="551"/>
      <c r="AB6" s="551"/>
      <c r="AC6" s="551"/>
      <c r="AD6" s="551"/>
      <c r="AE6" s="552"/>
      <c r="AF6" s="88" t="s">
        <v>48</v>
      </c>
      <c r="AG6" s="89" t="s">
        <v>49</v>
      </c>
      <c r="AH6" s="90" t="s">
        <v>50</v>
      </c>
      <c r="AI6" s="88" t="s">
        <v>185</v>
      </c>
      <c r="AJ6" s="89" t="s">
        <v>186</v>
      </c>
      <c r="AK6" s="90" t="s">
        <v>50</v>
      </c>
      <c r="AL6" s="88" t="s">
        <v>185</v>
      </c>
      <c r="AM6" s="89" t="s">
        <v>186</v>
      </c>
      <c r="AN6" s="90" t="s">
        <v>50</v>
      </c>
      <c r="AO6" s="393"/>
      <c r="AP6" s="394"/>
      <c r="AQ6" s="394"/>
      <c r="AR6" s="394"/>
      <c r="AS6" s="395"/>
    </row>
    <row r="7" spans="1:45" s="75" customFormat="1" ht="45" customHeight="1">
      <c r="A7" s="69"/>
      <c r="B7" s="92" t="s">
        <v>51</v>
      </c>
      <c r="C7" s="475" t="s">
        <v>52</v>
      </c>
      <c r="D7" s="476"/>
      <c r="E7" s="477"/>
      <c r="F7" s="236" t="s">
        <v>53</v>
      </c>
      <c r="G7" s="478"/>
      <c r="H7" s="479"/>
      <c r="I7" s="479"/>
      <c r="J7" s="479"/>
      <c r="K7" s="479"/>
      <c r="L7" s="479"/>
      <c r="M7" s="479"/>
      <c r="N7" s="480"/>
      <c r="O7" s="69"/>
      <c r="P7" s="429">
        <v>1</v>
      </c>
      <c r="Q7" s="474"/>
      <c r="R7" s="556" t="s">
        <v>207</v>
      </c>
      <c r="S7" s="557"/>
      <c r="T7" s="558"/>
      <c r="U7" s="437" t="s">
        <v>54</v>
      </c>
      <c r="V7" s="438"/>
      <c r="W7" s="438"/>
      <c r="X7" s="438"/>
      <c r="Y7" s="438"/>
      <c r="Z7" s="438"/>
      <c r="AA7" s="438"/>
      <c r="AB7" s="438"/>
      <c r="AC7" s="438"/>
      <c r="AD7" s="438"/>
      <c r="AE7" s="439"/>
      <c r="AF7" s="1">
        <v>2</v>
      </c>
      <c r="AG7" s="94"/>
      <c r="AH7" s="95"/>
      <c r="AI7" s="1">
        <v>2</v>
      </c>
      <c r="AJ7" s="94"/>
      <c r="AK7" s="95"/>
      <c r="AL7" s="1">
        <v>2</v>
      </c>
      <c r="AM7" s="94"/>
      <c r="AN7" s="95"/>
      <c r="AO7" s="367" t="s">
        <v>208</v>
      </c>
      <c r="AP7" s="368"/>
      <c r="AQ7" s="368"/>
      <c r="AR7" s="368"/>
      <c r="AS7" s="369"/>
    </row>
    <row r="8" spans="1:45" s="75" customFormat="1" ht="45" customHeight="1">
      <c r="A8" s="69"/>
      <c r="B8" s="96" t="s">
        <v>55</v>
      </c>
      <c r="C8" s="483" t="s">
        <v>103</v>
      </c>
      <c r="D8" s="484"/>
      <c r="E8" s="485"/>
      <c r="F8" s="237" t="s">
        <v>56</v>
      </c>
      <c r="G8" s="504"/>
      <c r="H8" s="505"/>
      <c r="I8" s="505"/>
      <c r="J8" s="505"/>
      <c r="K8" s="505"/>
      <c r="L8" s="505"/>
      <c r="M8" s="505"/>
      <c r="N8" s="506"/>
      <c r="O8" s="69"/>
      <c r="P8" s="458" t="s">
        <v>261</v>
      </c>
      <c r="Q8" s="430"/>
      <c r="R8" s="559" t="s">
        <v>209</v>
      </c>
      <c r="S8" s="463"/>
      <c r="T8" s="464"/>
      <c r="U8" s="381" t="s">
        <v>57</v>
      </c>
      <c r="V8" s="382"/>
      <c r="W8" s="382"/>
      <c r="X8" s="382"/>
      <c r="Y8" s="382"/>
      <c r="Z8" s="382"/>
      <c r="AA8" s="382"/>
      <c r="AB8" s="382"/>
      <c r="AC8" s="382"/>
      <c r="AD8" s="382"/>
      <c r="AE8" s="383"/>
      <c r="AF8" s="1">
        <v>2</v>
      </c>
      <c r="AG8" s="98">
        <f>10/(2*3)</f>
        <v>1.6666666666666667</v>
      </c>
      <c r="AH8" s="99">
        <f>AG8*SUM(AF7:AF9)</f>
        <v>8.333333333333334</v>
      </c>
      <c r="AI8" s="1">
        <v>2</v>
      </c>
      <c r="AJ8" s="98">
        <f>AG8</f>
        <v>1.6666666666666667</v>
      </c>
      <c r="AK8" s="99">
        <f>AJ8*SUM(AI7:AI9)</f>
        <v>8.333333333333334</v>
      </c>
      <c r="AL8" s="1">
        <v>2</v>
      </c>
      <c r="AM8" s="98">
        <f>AG8</f>
        <v>1.6666666666666667</v>
      </c>
      <c r="AN8" s="99">
        <f>AM8*SUM(AL7:AL9)</f>
        <v>8.333333333333334</v>
      </c>
      <c r="AO8" s="370" t="s">
        <v>210</v>
      </c>
      <c r="AP8" s="371"/>
      <c r="AQ8" s="371"/>
      <c r="AR8" s="371"/>
      <c r="AS8" s="372"/>
    </row>
    <row r="9" spans="1:45" s="75" customFormat="1" ht="45" customHeight="1" thickBot="1">
      <c r="A9" s="69"/>
      <c r="B9" s="100" t="s">
        <v>58</v>
      </c>
      <c r="C9" s="483" t="s">
        <v>104</v>
      </c>
      <c r="D9" s="484"/>
      <c r="E9" s="485"/>
      <c r="F9" s="237" t="s">
        <v>59</v>
      </c>
      <c r="G9" s="504"/>
      <c r="H9" s="505"/>
      <c r="I9" s="505"/>
      <c r="J9" s="505"/>
      <c r="K9" s="505"/>
      <c r="L9" s="505"/>
      <c r="M9" s="505"/>
      <c r="N9" s="506"/>
      <c r="O9" s="69"/>
      <c r="P9" s="432"/>
      <c r="Q9" s="433"/>
      <c r="R9" s="560" t="s">
        <v>211</v>
      </c>
      <c r="S9" s="561"/>
      <c r="T9" s="562"/>
      <c r="U9" s="434" t="s">
        <v>60</v>
      </c>
      <c r="V9" s="435"/>
      <c r="W9" s="435"/>
      <c r="X9" s="435"/>
      <c r="Y9" s="435"/>
      <c r="Z9" s="435"/>
      <c r="AA9" s="435"/>
      <c r="AB9" s="435"/>
      <c r="AC9" s="435"/>
      <c r="AD9" s="435"/>
      <c r="AE9" s="436"/>
      <c r="AF9" s="2">
        <v>1</v>
      </c>
      <c r="AG9" s="101"/>
      <c r="AH9" s="102"/>
      <c r="AI9" s="2">
        <v>1</v>
      </c>
      <c r="AJ9" s="101"/>
      <c r="AK9" s="102"/>
      <c r="AL9" s="2">
        <v>1</v>
      </c>
      <c r="AM9" s="101"/>
      <c r="AN9" s="102"/>
      <c r="AO9" s="353"/>
      <c r="AP9" s="354"/>
      <c r="AQ9" s="354"/>
      <c r="AR9" s="354"/>
      <c r="AS9" s="355"/>
    </row>
    <row r="10" spans="1:45" s="75" customFormat="1" ht="45" customHeight="1">
      <c r="A10" s="69"/>
      <c r="B10" s="96" t="s">
        <v>61</v>
      </c>
      <c r="C10" s="483"/>
      <c r="D10" s="484"/>
      <c r="E10" s="485"/>
      <c r="F10" s="237" t="s">
        <v>62</v>
      </c>
      <c r="G10" s="504"/>
      <c r="H10" s="505"/>
      <c r="I10" s="505"/>
      <c r="J10" s="505"/>
      <c r="K10" s="505"/>
      <c r="L10" s="505"/>
      <c r="M10" s="505"/>
      <c r="N10" s="506"/>
      <c r="O10" s="69"/>
      <c r="P10" s="443" t="s">
        <v>105</v>
      </c>
      <c r="Q10" s="103">
        <v>2.1</v>
      </c>
      <c r="R10" s="563" t="s">
        <v>212</v>
      </c>
      <c r="S10" s="557"/>
      <c r="T10" s="558"/>
      <c r="U10" s="437" t="s">
        <v>63</v>
      </c>
      <c r="V10" s="438"/>
      <c r="W10" s="438"/>
      <c r="X10" s="438"/>
      <c r="Y10" s="438"/>
      <c r="Z10" s="438"/>
      <c r="AA10" s="438"/>
      <c r="AB10" s="438"/>
      <c r="AC10" s="438"/>
      <c r="AD10" s="438"/>
      <c r="AE10" s="439"/>
      <c r="AF10" s="3">
        <v>2</v>
      </c>
      <c r="AG10" s="402">
        <f>10/(2*4)</f>
        <v>1.25</v>
      </c>
      <c r="AH10" s="379">
        <f>AG10*SUM(AF10:AF13)</f>
        <v>8.75</v>
      </c>
      <c r="AI10" s="3">
        <v>2</v>
      </c>
      <c r="AJ10" s="402">
        <f>AG10</f>
        <v>1.25</v>
      </c>
      <c r="AK10" s="379">
        <f>AJ10*SUM(AI10:AI13)</f>
        <v>7.5</v>
      </c>
      <c r="AL10" s="3">
        <v>2</v>
      </c>
      <c r="AM10" s="402">
        <f>AG10</f>
        <v>1.25</v>
      </c>
      <c r="AN10" s="379">
        <f>AM10*SUM(AL10:AL13)</f>
        <v>7.5</v>
      </c>
      <c r="AO10" s="367" t="s">
        <v>213</v>
      </c>
      <c r="AP10" s="368"/>
      <c r="AQ10" s="368"/>
      <c r="AR10" s="368"/>
      <c r="AS10" s="369"/>
    </row>
    <row r="11" spans="1:45" s="75" customFormat="1" ht="45" customHeight="1" thickBot="1">
      <c r="A11" s="69"/>
      <c r="B11" s="100" t="s">
        <v>64</v>
      </c>
      <c r="C11" s="490"/>
      <c r="D11" s="491"/>
      <c r="E11" s="492"/>
      <c r="F11" s="238" t="s">
        <v>65</v>
      </c>
      <c r="G11" s="493"/>
      <c r="H11" s="494"/>
      <c r="I11" s="494"/>
      <c r="J11" s="494"/>
      <c r="K11" s="494"/>
      <c r="L11" s="494"/>
      <c r="M11" s="494"/>
      <c r="N11" s="495"/>
      <c r="O11" s="69"/>
      <c r="P11" s="444"/>
      <c r="Q11" s="487" t="s">
        <v>106</v>
      </c>
      <c r="R11" s="462" t="s">
        <v>214</v>
      </c>
      <c r="S11" s="463"/>
      <c r="T11" s="464"/>
      <c r="U11" s="381" t="s">
        <v>215</v>
      </c>
      <c r="V11" s="382"/>
      <c r="W11" s="382"/>
      <c r="X11" s="382"/>
      <c r="Y11" s="382"/>
      <c r="Z11" s="382"/>
      <c r="AA11" s="382"/>
      <c r="AB11" s="382"/>
      <c r="AC11" s="382"/>
      <c r="AD11" s="382"/>
      <c r="AE11" s="383"/>
      <c r="AF11" s="3">
        <v>2</v>
      </c>
      <c r="AG11" s="400"/>
      <c r="AH11" s="374"/>
      <c r="AI11" s="3">
        <v>1</v>
      </c>
      <c r="AJ11" s="400"/>
      <c r="AK11" s="374"/>
      <c r="AL11" s="3">
        <v>1</v>
      </c>
      <c r="AM11" s="400"/>
      <c r="AN11" s="374"/>
      <c r="AO11" s="370" t="s">
        <v>216</v>
      </c>
      <c r="AP11" s="371"/>
      <c r="AQ11" s="371"/>
      <c r="AR11" s="371"/>
      <c r="AS11" s="372"/>
    </row>
    <row r="12" spans="1:45" s="75" customFormat="1" ht="45" customHeight="1" thickBot="1">
      <c r="A12" s="69"/>
      <c r="B12" s="507" t="s">
        <v>107</v>
      </c>
      <c r="C12" s="508"/>
      <c r="D12" s="508"/>
      <c r="E12" s="508"/>
      <c r="F12" s="508"/>
      <c r="G12" s="508"/>
      <c r="H12" s="508"/>
      <c r="I12" s="508"/>
      <c r="J12" s="508"/>
      <c r="K12" s="508"/>
      <c r="L12" s="508"/>
      <c r="M12" s="508"/>
      <c r="N12" s="509"/>
      <c r="O12" s="69"/>
      <c r="P12" s="444"/>
      <c r="Q12" s="488"/>
      <c r="R12" s="559" t="s">
        <v>217</v>
      </c>
      <c r="S12" s="463"/>
      <c r="T12" s="464"/>
      <c r="U12" s="381" t="s">
        <v>67</v>
      </c>
      <c r="V12" s="382"/>
      <c r="W12" s="382"/>
      <c r="X12" s="382"/>
      <c r="Y12" s="382"/>
      <c r="Z12" s="382"/>
      <c r="AA12" s="382"/>
      <c r="AB12" s="382"/>
      <c r="AC12" s="382"/>
      <c r="AD12" s="382"/>
      <c r="AE12" s="383"/>
      <c r="AF12" s="1">
        <v>2</v>
      </c>
      <c r="AG12" s="400"/>
      <c r="AH12" s="374"/>
      <c r="AI12" s="1">
        <v>2</v>
      </c>
      <c r="AJ12" s="400"/>
      <c r="AK12" s="374"/>
      <c r="AL12" s="1">
        <v>2</v>
      </c>
      <c r="AM12" s="400"/>
      <c r="AN12" s="374"/>
      <c r="AO12" s="370" t="s">
        <v>218</v>
      </c>
      <c r="AP12" s="371"/>
      <c r="AQ12" s="371"/>
      <c r="AR12" s="371"/>
      <c r="AS12" s="372"/>
    </row>
    <row r="13" spans="1:45" s="75" customFormat="1" ht="45" customHeight="1" thickBot="1">
      <c r="A13" s="69"/>
      <c r="B13" s="336" t="s">
        <v>108</v>
      </c>
      <c r="C13" s="337"/>
      <c r="D13" s="498" t="s">
        <v>109</v>
      </c>
      <c r="E13" s="499"/>
      <c r="F13" s="499"/>
      <c r="G13" s="499"/>
      <c r="H13" s="499"/>
      <c r="I13" s="499"/>
      <c r="J13" s="499"/>
      <c r="K13" s="499"/>
      <c r="L13" s="499"/>
      <c r="M13" s="499"/>
      <c r="N13" s="500"/>
      <c r="O13" s="69"/>
      <c r="P13" s="444"/>
      <c r="Q13" s="489"/>
      <c r="R13" s="465" t="s">
        <v>219</v>
      </c>
      <c r="S13" s="466"/>
      <c r="T13" s="467"/>
      <c r="U13" s="384" t="s">
        <v>68</v>
      </c>
      <c r="V13" s="385"/>
      <c r="W13" s="385"/>
      <c r="X13" s="385"/>
      <c r="Y13" s="385"/>
      <c r="Z13" s="385"/>
      <c r="AA13" s="385"/>
      <c r="AB13" s="385"/>
      <c r="AC13" s="385"/>
      <c r="AD13" s="385"/>
      <c r="AE13" s="386"/>
      <c r="AF13" s="4">
        <v>1</v>
      </c>
      <c r="AG13" s="403"/>
      <c r="AH13" s="380"/>
      <c r="AI13" s="4">
        <v>1</v>
      </c>
      <c r="AJ13" s="403"/>
      <c r="AK13" s="380"/>
      <c r="AL13" s="4">
        <v>1</v>
      </c>
      <c r="AM13" s="403"/>
      <c r="AN13" s="380"/>
      <c r="AO13" s="353" t="s">
        <v>220</v>
      </c>
      <c r="AP13" s="354"/>
      <c r="AQ13" s="354"/>
      <c r="AR13" s="354"/>
      <c r="AS13" s="355"/>
    </row>
    <row r="14" spans="1:45" s="75" customFormat="1" ht="45" customHeight="1">
      <c r="A14" s="69"/>
      <c r="B14" s="342" t="s">
        <v>69</v>
      </c>
      <c r="C14" s="356" t="s">
        <v>110</v>
      </c>
      <c r="D14" s="357"/>
      <c r="E14" s="358"/>
      <c r="F14" s="359"/>
      <c r="G14" s="360" t="s">
        <v>111</v>
      </c>
      <c r="H14" s="360"/>
      <c r="I14" s="360"/>
      <c r="J14" s="360"/>
      <c r="K14" s="360"/>
      <c r="L14" s="360"/>
      <c r="M14" s="360"/>
      <c r="N14" s="361"/>
      <c r="O14" s="69"/>
      <c r="P14" s="444"/>
      <c r="Q14" s="234">
        <v>2.2</v>
      </c>
      <c r="R14" s="459" t="s">
        <v>221</v>
      </c>
      <c r="S14" s="460"/>
      <c r="T14" s="461"/>
      <c r="U14" s="448" t="s">
        <v>222</v>
      </c>
      <c r="V14" s="449"/>
      <c r="W14" s="449"/>
      <c r="X14" s="449"/>
      <c r="Y14" s="449"/>
      <c r="Z14" s="449"/>
      <c r="AA14" s="449"/>
      <c r="AB14" s="449"/>
      <c r="AC14" s="449"/>
      <c r="AD14" s="449"/>
      <c r="AE14" s="450"/>
      <c r="AF14" s="1">
        <v>2</v>
      </c>
      <c r="AG14" s="94"/>
      <c r="AH14" s="95"/>
      <c r="AI14" s="1">
        <v>2</v>
      </c>
      <c r="AJ14" s="94"/>
      <c r="AK14" s="95"/>
      <c r="AL14" s="1">
        <v>2</v>
      </c>
      <c r="AM14" s="94"/>
      <c r="AN14" s="95"/>
      <c r="AO14" s="367" t="s">
        <v>223</v>
      </c>
      <c r="AP14" s="368"/>
      <c r="AQ14" s="368"/>
      <c r="AR14" s="368"/>
      <c r="AS14" s="369"/>
    </row>
    <row r="15" spans="1:45" s="75" customFormat="1" ht="45" customHeight="1" thickBot="1">
      <c r="A15" s="69"/>
      <c r="B15" s="343"/>
      <c r="C15" s="106" t="s">
        <v>112</v>
      </c>
      <c r="D15" s="107" t="s">
        <v>99</v>
      </c>
      <c r="E15" s="108" t="s">
        <v>100</v>
      </c>
      <c r="F15" s="109" t="s">
        <v>101</v>
      </c>
      <c r="G15" s="526" t="s">
        <v>113</v>
      </c>
      <c r="H15" s="527"/>
      <c r="I15" s="528" t="s">
        <v>99</v>
      </c>
      <c r="J15" s="527"/>
      <c r="K15" s="528" t="s">
        <v>100</v>
      </c>
      <c r="L15" s="527"/>
      <c r="M15" s="528" t="s">
        <v>101</v>
      </c>
      <c r="N15" s="529"/>
      <c r="O15" s="69"/>
      <c r="P15" s="444"/>
      <c r="Q15" s="456" t="s">
        <v>114</v>
      </c>
      <c r="R15" s="462" t="s">
        <v>224</v>
      </c>
      <c r="S15" s="463"/>
      <c r="T15" s="464"/>
      <c r="U15" s="381" t="s">
        <v>70</v>
      </c>
      <c r="V15" s="382"/>
      <c r="W15" s="382"/>
      <c r="X15" s="382"/>
      <c r="Y15" s="382"/>
      <c r="Z15" s="382"/>
      <c r="AA15" s="382"/>
      <c r="AB15" s="382"/>
      <c r="AC15" s="382"/>
      <c r="AD15" s="382"/>
      <c r="AE15" s="383"/>
      <c r="AF15" s="3">
        <v>2</v>
      </c>
      <c r="AG15" s="94">
        <f>10/(2*3)</f>
        <v>1.6666666666666667</v>
      </c>
      <c r="AH15" s="95">
        <f>AG15*SUM(AF14:AF16)</f>
        <v>8.333333333333334</v>
      </c>
      <c r="AI15" s="3">
        <v>1</v>
      </c>
      <c r="AJ15" s="94">
        <f>AG15</f>
        <v>1.6666666666666667</v>
      </c>
      <c r="AK15" s="95">
        <f>AJ15*SUM(AI14:AI16)</f>
        <v>6.666666666666667</v>
      </c>
      <c r="AL15" s="3">
        <v>1</v>
      </c>
      <c r="AM15" s="94">
        <f>AG15</f>
        <v>1.6666666666666667</v>
      </c>
      <c r="AN15" s="95">
        <f>AM15*SUM(AL14:AL16)</f>
        <v>6.666666666666667</v>
      </c>
      <c r="AO15" s="370" t="s">
        <v>225</v>
      </c>
      <c r="AP15" s="371"/>
      <c r="AQ15" s="371"/>
      <c r="AR15" s="371"/>
      <c r="AS15" s="372"/>
    </row>
    <row r="16" spans="1:45" s="75" customFormat="1" ht="45" customHeight="1" thickBot="1">
      <c r="A16" s="69"/>
      <c r="B16" s="110" t="s">
        <v>226</v>
      </c>
      <c r="C16" s="249">
        <v>-0.15</v>
      </c>
      <c r="D16" s="111">
        <f>1-I16/G16</f>
        <v>0</v>
      </c>
      <c r="E16" s="112">
        <f>1-K16/G16</f>
        <v>1</v>
      </c>
      <c r="F16" s="113">
        <f>1-M16/G16</f>
        <v>1</v>
      </c>
      <c r="G16" s="524">
        <v>62.608963869437055</v>
      </c>
      <c r="H16" s="497"/>
      <c r="I16" s="496">
        <v>62.608963869437055</v>
      </c>
      <c r="J16" s="497"/>
      <c r="K16" s="345">
        <v>0</v>
      </c>
      <c r="L16" s="346"/>
      <c r="M16" s="496">
        <v>0</v>
      </c>
      <c r="N16" s="525"/>
      <c r="O16" s="69"/>
      <c r="P16" s="444"/>
      <c r="Q16" s="457"/>
      <c r="R16" s="465" t="s">
        <v>227</v>
      </c>
      <c r="S16" s="466"/>
      <c r="T16" s="467"/>
      <c r="U16" s="384" t="s">
        <v>71</v>
      </c>
      <c r="V16" s="385"/>
      <c r="W16" s="385"/>
      <c r="X16" s="385"/>
      <c r="Y16" s="385"/>
      <c r="Z16" s="385"/>
      <c r="AA16" s="385"/>
      <c r="AB16" s="385"/>
      <c r="AC16" s="385"/>
      <c r="AD16" s="385"/>
      <c r="AE16" s="386"/>
      <c r="AF16" s="5">
        <v>1</v>
      </c>
      <c r="AG16" s="114"/>
      <c r="AH16" s="115"/>
      <c r="AI16" s="5">
        <v>1</v>
      </c>
      <c r="AJ16" s="114"/>
      <c r="AK16" s="115"/>
      <c r="AL16" s="6">
        <v>1</v>
      </c>
      <c r="AM16" s="114"/>
      <c r="AN16" s="115"/>
      <c r="AO16" s="353" t="s">
        <v>228</v>
      </c>
      <c r="AP16" s="354"/>
      <c r="AQ16" s="354"/>
      <c r="AR16" s="354"/>
      <c r="AS16" s="355"/>
    </row>
    <row r="17" spans="1:45" s="75" customFormat="1" ht="45" customHeight="1">
      <c r="A17" s="69"/>
      <c r="B17" s="116" t="s">
        <v>115</v>
      </c>
      <c r="C17" s="250">
        <v>-0.01</v>
      </c>
      <c r="D17" s="117">
        <f>1-I17/G17</f>
        <v>0</v>
      </c>
      <c r="E17" s="118">
        <f>1-K17/G17</f>
        <v>1</v>
      </c>
      <c r="F17" s="119">
        <f>1-M17/G17</f>
        <v>1</v>
      </c>
      <c r="G17" s="364">
        <v>15.942103144447408</v>
      </c>
      <c r="H17" s="365"/>
      <c r="I17" s="366">
        <v>15.942103144447408</v>
      </c>
      <c r="J17" s="365"/>
      <c r="K17" s="347">
        <v>0</v>
      </c>
      <c r="L17" s="348"/>
      <c r="M17" s="446">
        <v>0</v>
      </c>
      <c r="N17" s="447"/>
      <c r="O17" s="69"/>
      <c r="P17" s="444"/>
      <c r="Q17" s="234">
        <v>2.3</v>
      </c>
      <c r="R17" s="459" t="s">
        <v>229</v>
      </c>
      <c r="S17" s="460"/>
      <c r="T17" s="461"/>
      <c r="U17" s="448" t="s">
        <v>72</v>
      </c>
      <c r="V17" s="449"/>
      <c r="W17" s="449"/>
      <c r="X17" s="449"/>
      <c r="Y17" s="449"/>
      <c r="Z17" s="449"/>
      <c r="AA17" s="449"/>
      <c r="AB17" s="449"/>
      <c r="AC17" s="449"/>
      <c r="AD17" s="449"/>
      <c r="AE17" s="450"/>
      <c r="AF17" s="7">
        <v>1</v>
      </c>
      <c r="AG17" s="399">
        <f>10/(2*6)</f>
        <v>0.8333333333333334</v>
      </c>
      <c r="AH17" s="373">
        <f>AG17*SUM(AF17:AF22)</f>
        <v>8.333333333333334</v>
      </c>
      <c r="AI17" s="7">
        <v>1</v>
      </c>
      <c r="AJ17" s="399">
        <f>AG17</f>
        <v>0.8333333333333334</v>
      </c>
      <c r="AK17" s="373">
        <f>AJ17*SUM(AI17:AI22)</f>
        <v>8.333333333333334</v>
      </c>
      <c r="AL17" s="8">
        <v>1</v>
      </c>
      <c r="AM17" s="399">
        <f>AG17</f>
        <v>0.8333333333333334</v>
      </c>
      <c r="AN17" s="373">
        <f>AM17*SUM(AL17:AL22)</f>
        <v>8.333333333333334</v>
      </c>
      <c r="AO17" s="396" t="s">
        <v>73</v>
      </c>
      <c r="AP17" s="397"/>
      <c r="AQ17" s="397"/>
      <c r="AR17" s="397"/>
      <c r="AS17" s="398"/>
    </row>
    <row r="18" spans="1:45" s="75" customFormat="1" ht="45" customHeight="1">
      <c r="A18" s="69"/>
      <c r="B18" s="116" t="s">
        <v>116</v>
      </c>
      <c r="C18" s="250">
        <v>0.01</v>
      </c>
      <c r="D18" s="117">
        <f>1-I18/G18</f>
        <v>0</v>
      </c>
      <c r="E18" s="118">
        <f>1-K18/G18</f>
        <v>1</v>
      </c>
      <c r="F18" s="119">
        <f>1-M18/G18</f>
        <v>1</v>
      </c>
      <c r="G18" s="364">
        <v>13640</v>
      </c>
      <c r="H18" s="365"/>
      <c r="I18" s="366">
        <v>13640</v>
      </c>
      <c r="J18" s="365"/>
      <c r="K18" s="347">
        <v>0</v>
      </c>
      <c r="L18" s="348"/>
      <c r="M18" s="446">
        <v>0</v>
      </c>
      <c r="N18" s="447"/>
      <c r="O18" s="69"/>
      <c r="P18" s="444"/>
      <c r="Q18" s="440" t="s">
        <v>117</v>
      </c>
      <c r="R18" s="462" t="s">
        <v>230</v>
      </c>
      <c r="S18" s="463"/>
      <c r="T18" s="464"/>
      <c r="U18" s="381" t="s">
        <v>74</v>
      </c>
      <c r="V18" s="382"/>
      <c r="W18" s="382"/>
      <c r="X18" s="382"/>
      <c r="Y18" s="382"/>
      <c r="Z18" s="382"/>
      <c r="AA18" s="382"/>
      <c r="AB18" s="382"/>
      <c r="AC18" s="382"/>
      <c r="AD18" s="382"/>
      <c r="AE18" s="383"/>
      <c r="AF18" s="1">
        <v>2</v>
      </c>
      <c r="AG18" s="400"/>
      <c r="AH18" s="374"/>
      <c r="AI18" s="1">
        <v>2</v>
      </c>
      <c r="AJ18" s="400"/>
      <c r="AK18" s="374"/>
      <c r="AL18" s="9">
        <v>2</v>
      </c>
      <c r="AM18" s="400"/>
      <c r="AN18" s="374"/>
      <c r="AO18" s="370" t="s">
        <v>231</v>
      </c>
      <c r="AP18" s="371"/>
      <c r="AQ18" s="371"/>
      <c r="AR18" s="371"/>
      <c r="AS18" s="372"/>
    </row>
    <row r="19" spans="1:45" s="75" customFormat="1" ht="45" customHeight="1">
      <c r="A19" s="69"/>
      <c r="B19" s="120" t="s">
        <v>118</v>
      </c>
      <c r="C19" s="250">
        <v>-0.45</v>
      </c>
      <c r="D19" s="117">
        <f>1-I19/G19</f>
        <v>1</v>
      </c>
      <c r="E19" s="118">
        <f>1-K19/G19</f>
        <v>1</v>
      </c>
      <c r="F19" s="119">
        <f>1-M19/G19</f>
        <v>1</v>
      </c>
      <c r="G19" s="364">
        <v>30</v>
      </c>
      <c r="H19" s="365"/>
      <c r="I19" s="366">
        <v>0</v>
      </c>
      <c r="J19" s="365"/>
      <c r="K19" s="347">
        <v>0</v>
      </c>
      <c r="L19" s="348"/>
      <c r="M19" s="446">
        <v>0</v>
      </c>
      <c r="N19" s="447"/>
      <c r="O19" s="69"/>
      <c r="P19" s="444"/>
      <c r="Q19" s="441"/>
      <c r="R19" s="559" t="s">
        <v>232</v>
      </c>
      <c r="S19" s="463"/>
      <c r="T19" s="464"/>
      <c r="U19" s="381" t="s">
        <v>75</v>
      </c>
      <c r="V19" s="382"/>
      <c r="W19" s="382"/>
      <c r="X19" s="382"/>
      <c r="Y19" s="382"/>
      <c r="Z19" s="382"/>
      <c r="AA19" s="382"/>
      <c r="AB19" s="382"/>
      <c r="AC19" s="382"/>
      <c r="AD19" s="382"/>
      <c r="AE19" s="383"/>
      <c r="AF19" s="3">
        <v>2</v>
      </c>
      <c r="AG19" s="400"/>
      <c r="AH19" s="374"/>
      <c r="AI19" s="3">
        <v>2</v>
      </c>
      <c r="AJ19" s="400"/>
      <c r="AK19" s="374"/>
      <c r="AL19" s="10">
        <v>2</v>
      </c>
      <c r="AM19" s="400"/>
      <c r="AN19" s="374"/>
      <c r="AO19" s="370" t="s">
        <v>187</v>
      </c>
      <c r="AP19" s="371"/>
      <c r="AQ19" s="371"/>
      <c r="AR19" s="371"/>
      <c r="AS19" s="372"/>
    </row>
    <row r="20" spans="1:45" s="75" customFormat="1" ht="45" customHeight="1" thickBot="1">
      <c r="A20" s="69"/>
      <c r="B20" s="121" t="s">
        <v>119</v>
      </c>
      <c r="C20" s="251">
        <v>-0.05</v>
      </c>
      <c r="D20" s="122">
        <f>1-I20/G20</f>
        <v>0</v>
      </c>
      <c r="E20" s="123">
        <f>1-K20/G20</f>
        <v>1</v>
      </c>
      <c r="F20" s="124">
        <f>1-M20/G20</f>
        <v>1</v>
      </c>
      <c r="G20" s="501">
        <v>517.2365953109072</v>
      </c>
      <c r="H20" s="502"/>
      <c r="I20" s="503">
        <v>517.2365953109072</v>
      </c>
      <c r="J20" s="502"/>
      <c r="K20" s="350">
        <v>0</v>
      </c>
      <c r="L20" s="351"/>
      <c r="M20" s="425">
        <v>0</v>
      </c>
      <c r="N20" s="426"/>
      <c r="O20" s="69"/>
      <c r="P20" s="444"/>
      <c r="Q20" s="441"/>
      <c r="R20" s="559" t="s">
        <v>233</v>
      </c>
      <c r="S20" s="463"/>
      <c r="T20" s="464"/>
      <c r="U20" s="381" t="s">
        <v>149</v>
      </c>
      <c r="V20" s="382"/>
      <c r="W20" s="382"/>
      <c r="X20" s="382"/>
      <c r="Y20" s="382"/>
      <c r="Z20" s="382"/>
      <c r="AA20" s="382"/>
      <c r="AB20" s="382"/>
      <c r="AC20" s="382"/>
      <c r="AD20" s="382"/>
      <c r="AE20" s="383"/>
      <c r="AF20" s="3">
        <v>2</v>
      </c>
      <c r="AG20" s="400"/>
      <c r="AH20" s="374"/>
      <c r="AI20" s="3">
        <v>2</v>
      </c>
      <c r="AJ20" s="400"/>
      <c r="AK20" s="374"/>
      <c r="AL20" s="10">
        <v>2</v>
      </c>
      <c r="AM20" s="400"/>
      <c r="AN20" s="374"/>
      <c r="AO20" s="370" t="s">
        <v>188</v>
      </c>
      <c r="AP20" s="371"/>
      <c r="AQ20" s="371"/>
      <c r="AR20" s="371"/>
      <c r="AS20" s="372"/>
    </row>
    <row r="21" spans="1:45" s="75" customFormat="1" ht="45" customHeight="1">
      <c r="A21" s="69"/>
      <c r="B21" s="125"/>
      <c r="C21" s="126"/>
      <c r="D21" s="126"/>
      <c r="E21" s="126"/>
      <c r="F21" s="127"/>
      <c r="G21" s="126"/>
      <c r="H21" s="126"/>
      <c r="I21" s="126"/>
      <c r="J21" s="338"/>
      <c r="K21" s="339"/>
      <c r="L21" s="339"/>
      <c r="M21" s="362"/>
      <c r="N21" s="363"/>
      <c r="O21" s="69"/>
      <c r="P21" s="444"/>
      <c r="Q21" s="441"/>
      <c r="R21" s="559" t="s">
        <v>234</v>
      </c>
      <c r="S21" s="463"/>
      <c r="T21" s="464"/>
      <c r="U21" s="381" t="s">
        <v>76</v>
      </c>
      <c r="V21" s="382"/>
      <c r="W21" s="382"/>
      <c r="X21" s="382"/>
      <c r="Y21" s="382"/>
      <c r="Z21" s="382"/>
      <c r="AA21" s="382"/>
      <c r="AB21" s="382"/>
      <c r="AC21" s="382"/>
      <c r="AD21" s="382"/>
      <c r="AE21" s="383"/>
      <c r="AF21" s="1">
        <v>2</v>
      </c>
      <c r="AG21" s="400"/>
      <c r="AH21" s="374"/>
      <c r="AI21" s="1">
        <v>2</v>
      </c>
      <c r="AJ21" s="400"/>
      <c r="AK21" s="374"/>
      <c r="AL21" s="9">
        <v>2</v>
      </c>
      <c r="AM21" s="400"/>
      <c r="AN21" s="374"/>
      <c r="AO21" s="376" t="s">
        <v>235</v>
      </c>
      <c r="AP21" s="377"/>
      <c r="AQ21" s="377"/>
      <c r="AR21" s="377"/>
      <c r="AS21" s="378"/>
    </row>
    <row r="22" spans="1:45" s="75" customFormat="1" ht="45" customHeight="1" thickBot="1">
      <c r="A22" s="69"/>
      <c r="B22" s="128"/>
      <c r="C22" s="129"/>
      <c r="D22" s="129"/>
      <c r="E22" s="129"/>
      <c r="F22" s="130"/>
      <c r="G22" s="129"/>
      <c r="H22" s="129"/>
      <c r="I22" s="129"/>
      <c r="J22" s="340"/>
      <c r="K22" s="349"/>
      <c r="L22" s="349"/>
      <c r="M22" s="362"/>
      <c r="N22" s="363"/>
      <c r="O22" s="69"/>
      <c r="P22" s="445"/>
      <c r="Q22" s="442"/>
      <c r="R22" s="560" t="s">
        <v>236</v>
      </c>
      <c r="S22" s="561"/>
      <c r="T22" s="562"/>
      <c r="U22" s="434" t="s">
        <v>77</v>
      </c>
      <c r="V22" s="435"/>
      <c r="W22" s="435"/>
      <c r="X22" s="435"/>
      <c r="Y22" s="435"/>
      <c r="Z22" s="435"/>
      <c r="AA22" s="435"/>
      <c r="AB22" s="435"/>
      <c r="AC22" s="435"/>
      <c r="AD22" s="435"/>
      <c r="AE22" s="436"/>
      <c r="AF22" s="11">
        <v>1</v>
      </c>
      <c r="AG22" s="401"/>
      <c r="AH22" s="375"/>
      <c r="AI22" s="11">
        <v>1</v>
      </c>
      <c r="AJ22" s="401"/>
      <c r="AK22" s="375"/>
      <c r="AL22" s="12">
        <v>1</v>
      </c>
      <c r="AM22" s="401"/>
      <c r="AN22" s="375"/>
      <c r="AO22" s="353" t="s">
        <v>189</v>
      </c>
      <c r="AP22" s="354"/>
      <c r="AQ22" s="354"/>
      <c r="AR22" s="354"/>
      <c r="AS22" s="355"/>
    </row>
    <row r="23" spans="1:45" s="75" customFormat="1" ht="45" customHeight="1">
      <c r="A23" s="69"/>
      <c r="B23" s="128"/>
      <c r="C23" s="129"/>
      <c r="D23" s="129"/>
      <c r="E23" s="129"/>
      <c r="F23" s="130"/>
      <c r="G23" s="129"/>
      <c r="H23" s="129"/>
      <c r="I23" s="129"/>
      <c r="J23" s="340"/>
      <c r="K23" s="349"/>
      <c r="L23" s="349"/>
      <c r="M23" s="362"/>
      <c r="N23" s="363"/>
      <c r="O23" s="69"/>
      <c r="P23" s="429" t="s">
        <v>120</v>
      </c>
      <c r="Q23" s="430"/>
      <c r="R23" s="564" t="s">
        <v>237</v>
      </c>
      <c r="S23" s="565"/>
      <c r="T23" s="566"/>
      <c r="U23" s="437" t="s">
        <v>78</v>
      </c>
      <c r="V23" s="438"/>
      <c r="W23" s="438"/>
      <c r="X23" s="438"/>
      <c r="Y23" s="438"/>
      <c r="Z23" s="438"/>
      <c r="AA23" s="438"/>
      <c r="AB23" s="438"/>
      <c r="AC23" s="438"/>
      <c r="AD23" s="438"/>
      <c r="AE23" s="439"/>
      <c r="AF23" s="1">
        <v>2</v>
      </c>
      <c r="AG23" s="94"/>
      <c r="AH23" s="95"/>
      <c r="AI23" s="1">
        <v>2</v>
      </c>
      <c r="AJ23" s="94"/>
      <c r="AK23" s="95"/>
      <c r="AL23" s="1">
        <v>2</v>
      </c>
      <c r="AM23" s="94"/>
      <c r="AN23" s="95"/>
      <c r="AO23" s="367" t="s">
        <v>121</v>
      </c>
      <c r="AP23" s="368"/>
      <c r="AQ23" s="368"/>
      <c r="AR23" s="368"/>
      <c r="AS23" s="369"/>
    </row>
    <row r="24" spans="1:45" s="75" customFormat="1" ht="45" customHeight="1">
      <c r="A24" s="69"/>
      <c r="B24" s="128"/>
      <c r="C24" s="129"/>
      <c r="D24" s="129"/>
      <c r="E24" s="129"/>
      <c r="F24" s="130"/>
      <c r="G24" s="129"/>
      <c r="H24" s="129"/>
      <c r="I24" s="129"/>
      <c r="J24" s="129"/>
      <c r="K24" s="129"/>
      <c r="L24" s="130"/>
      <c r="M24" s="130"/>
      <c r="N24" s="239"/>
      <c r="O24" s="69"/>
      <c r="P24" s="431"/>
      <c r="Q24" s="430"/>
      <c r="R24" s="559" t="s">
        <v>238</v>
      </c>
      <c r="S24" s="463"/>
      <c r="T24" s="464"/>
      <c r="U24" s="381" t="s">
        <v>239</v>
      </c>
      <c r="V24" s="382"/>
      <c r="W24" s="382"/>
      <c r="X24" s="382"/>
      <c r="Y24" s="382"/>
      <c r="Z24" s="382"/>
      <c r="AA24" s="382"/>
      <c r="AB24" s="382"/>
      <c r="AC24" s="382"/>
      <c r="AD24" s="382"/>
      <c r="AE24" s="383"/>
      <c r="AF24" s="1">
        <v>2</v>
      </c>
      <c r="AG24" s="94">
        <f>10/(2*3)</f>
        <v>1.6666666666666667</v>
      </c>
      <c r="AH24" s="95">
        <f>AG24*SUM(AF23:AF25)</f>
        <v>8.333333333333334</v>
      </c>
      <c r="AI24" s="1">
        <v>2</v>
      </c>
      <c r="AJ24" s="94">
        <f>AG24</f>
        <v>1.6666666666666667</v>
      </c>
      <c r="AK24" s="95">
        <f>AJ24*SUM(AI23:AI25)</f>
        <v>8.333333333333334</v>
      </c>
      <c r="AL24" s="1">
        <v>2</v>
      </c>
      <c r="AM24" s="94">
        <f>AG24</f>
        <v>1.6666666666666667</v>
      </c>
      <c r="AN24" s="95">
        <f>AM24*SUM(AL23:AL25)</f>
        <v>8.333333333333334</v>
      </c>
      <c r="AO24" s="370" t="s">
        <v>240</v>
      </c>
      <c r="AP24" s="371"/>
      <c r="AQ24" s="371"/>
      <c r="AR24" s="371"/>
      <c r="AS24" s="372"/>
    </row>
    <row r="25" spans="1:45" s="75" customFormat="1" ht="45" customHeight="1" thickBot="1">
      <c r="A25" s="69"/>
      <c r="B25" s="133"/>
      <c r="C25" s="486"/>
      <c r="D25" s="486"/>
      <c r="F25" s="134"/>
      <c r="G25" s="240"/>
      <c r="H25" s="340"/>
      <c r="I25" s="340"/>
      <c r="J25" s="340"/>
      <c r="K25" s="341"/>
      <c r="L25" s="341"/>
      <c r="M25" s="362"/>
      <c r="N25" s="363"/>
      <c r="O25" s="69"/>
      <c r="P25" s="432"/>
      <c r="Q25" s="433"/>
      <c r="R25" s="560" t="s">
        <v>241</v>
      </c>
      <c r="S25" s="561"/>
      <c r="T25" s="562"/>
      <c r="U25" s="434" t="s">
        <v>79</v>
      </c>
      <c r="V25" s="435"/>
      <c r="W25" s="435"/>
      <c r="X25" s="435"/>
      <c r="Y25" s="435"/>
      <c r="Z25" s="435"/>
      <c r="AA25" s="435"/>
      <c r="AB25" s="435"/>
      <c r="AC25" s="435"/>
      <c r="AD25" s="435"/>
      <c r="AE25" s="436"/>
      <c r="AF25" s="2">
        <v>1</v>
      </c>
      <c r="AG25" s="101"/>
      <c r="AH25" s="102"/>
      <c r="AI25" s="2">
        <v>1</v>
      </c>
      <c r="AJ25" s="101"/>
      <c r="AK25" s="102"/>
      <c r="AL25" s="2">
        <v>1</v>
      </c>
      <c r="AM25" s="101"/>
      <c r="AN25" s="102"/>
      <c r="AO25" s="353" t="s">
        <v>242</v>
      </c>
      <c r="AP25" s="354"/>
      <c r="AQ25" s="354"/>
      <c r="AR25" s="354"/>
      <c r="AS25" s="355"/>
    </row>
    <row r="26" spans="1:45" s="75" customFormat="1" ht="57" customHeight="1">
      <c r="A26" s="69"/>
      <c r="B26" s="136"/>
      <c r="C26" s="352"/>
      <c r="D26" s="352"/>
      <c r="E26" s="241"/>
      <c r="F26" s="137"/>
      <c r="G26" s="242"/>
      <c r="H26" s="338"/>
      <c r="I26" s="338"/>
      <c r="J26" s="338"/>
      <c r="K26" s="339"/>
      <c r="L26" s="339"/>
      <c r="M26" s="427"/>
      <c r="N26" s="428"/>
      <c r="O26" s="69"/>
      <c r="P26" s="429" t="s">
        <v>243</v>
      </c>
      <c r="Q26" s="474"/>
      <c r="R26" s="556" t="s">
        <v>244</v>
      </c>
      <c r="S26" s="557"/>
      <c r="T26" s="558"/>
      <c r="U26" s="437" t="s">
        <v>80</v>
      </c>
      <c r="V26" s="438"/>
      <c r="W26" s="438"/>
      <c r="X26" s="438"/>
      <c r="Y26" s="438"/>
      <c r="Z26" s="438"/>
      <c r="AA26" s="438"/>
      <c r="AB26" s="438"/>
      <c r="AC26" s="438"/>
      <c r="AD26" s="438"/>
      <c r="AE26" s="439"/>
      <c r="AF26" s="1">
        <v>2</v>
      </c>
      <c r="AG26" s="402">
        <f>10/(2*4)</f>
        <v>1.25</v>
      </c>
      <c r="AH26" s="379">
        <f>AG26*SUM(AF26:AF29)</f>
        <v>8.75</v>
      </c>
      <c r="AI26" s="1">
        <v>1</v>
      </c>
      <c r="AJ26" s="402">
        <f>AG26</f>
        <v>1.25</v>
      </c>
      <c r="AK26" s="379">
        <f>AJ26*SUM(AI26:AI29)</f>
        <v>6.25</v>
      </c>
      <c r="AL26" s="1">
        <v>1</v>
      </c>
      <c r="AM26" s="402">
        <f>AG26</f>
        <v>1.25</v>
      </c>
      <c r="AN26" s="379">
        <f>AM26*SUM(AL26:AL29)</f>
        <v>5</v>
      </c>
      <c r="AO26" s="367" t="s">
        <v>245</v>
      </c>
      <c r="AP26" s="368"/>
      <c r="AQ26" s="368"/>
      <c r="AR26" s="368"/>
      <c r="AS26" s="369"/>
    </row>
    <row r="27" spans="1:45" s="75" customFormat="1" ht="45" customHeight="1">
      <c r="A27" s="69"/>
      <c r="B27" s="139"/>
      <c r="C27" s="344"/>
      <c r="D27" s="344"/>
      <c r="E27" s="91"/>
      <c r="F27" s="134"/>
      <c r="G27" s="240"/>
      <c r="H27" s="340"/>
      <c r="I27" s="340"/>
      <c r="J27" s="340"/>
      <c r="K27" s="341"/>
      <c r="L27" s="341"/>
      <c r="M27" s="362"/>
      <c r="N27" s="363"/>
      <c r="O27" s="69"/>
      <c r="P27" s="431"/>
      <c r="Q27" s="430"/>
      <c r="R27" s="559" t="s">
        <v>246</v>
      </c>
      <c r="S27" s="463"/>
      <c r="T27" s="464"/>
      <c r="U27" s="381" t="s">
        <v>81</v>
      </c>
      <c r="V27" s="382"/>
      <c r="W27" s="382"/>
      <c r="X27" s="382"/>
      <c r="Y27" s="382"/>
      <c r="Z27" s="382"/>
      <c r="AA27" s="382"/>
      <c r="AB27" s="382"/>
      <c r="AC27" s="382"/>
      <c r="AD27" s="382"/>
      <c r="AE27" s="383"/>
      <c r="AF27" s="1">
        <v>2</v>
      </c>
      <c r="AG27" s="400"/>
      <c r="AH27" s="374"/>
      <c r="AI27" s="1">
        <v>1</v>
      </c>
      <c r="AJ27" s="400"/>
      <c r="AK27" s="374"/>
      <c r="AL27" s="1">
        <v>1</v>
      </c>
      <c r="AM27" s="400"/>
      <c r="AN27" s="374"/>
      <c r="AO27" s="370" t="s">
        <v>247</v>
      </c>
      <c r="AP27" s="371"/>
      <c r="AQ27" s="371"/>
      <c r="AR27" s="371"/>
      <c r="AS27" s="372"/>
    </row>
    <row r="28" spans="1:45" s="75" customFormat="1" ht="45" customHeight="1">
      <c r="A28" s="69"/>
      <c r="B28" s="140"/>
      <c r="C28" s="141"/>
      <c r="D28" s="141"/>
      <c r="E28" s="141"/>
      <c r="F28" s="141"/>
      <c r="G28" s="87"/>
      <c r="H28" s="87"/>
      <c r="I28" s="87"/>
      <c r="J28" s="87"/>
      <c r="K28" s="87"/>
      <c r="L28" s="87"/>
      <c r="M28" s="87"/>
      <c r="N28" s="142"/>
      <c r="O28" s="69"/>
      <c r="P28" s="431"/>
      <c r="Q28" s="430"/>
      <c r="R28" s="559" t="s">
        <v>248</v>
      </c>
      <c r="S28" s="463"/>
      <c r="T28" s="464"/>
      <c r="U28" s="381" t="s">
        <v>82</v>
      </c>
      <c r="V28" s="382"/>
      <c r="W28" s="382"/>
      <c r="X28" s="382"/>
      <c r="Y28" s="382"/>
      <c r="Z28" s="382"/>
      <c r="AA28" s="382"/>
      <c r="AB28" s="382"/>
      <c r="AC28" s="382"/>
      <c r="AD28" s="382"/>
      <c r="AE28" s="383"/>
      <c r="AF28" s="1">
        <v>2</v>
      </c>
      <c r="AG28" s="400"/>
      <c r="AH28" s="374"/>
      <c r="AI28" s="1">
        <v>2</v>
      </c>
      <c r="AJ28" s="400"/>
      <c r="AK28" s="374"/>
      <c r="AL28" s="1">
        <v>1</v>
      </c>
      <c r="AM28" s="400"/>
      <c r="AN28" s="374"/>
      <c r="AO28" s="370" t="s">
        <v>249</v>
      </c>
      <c r="AP28" s="371"/>
      <c r="AQ28" s="371"/>
      <c r="AR28" s="371"/>
      <c r="AS28" s="372"/>
    </row>
    <row r="29" spans="1:45" s="75" customFormat="1" ht="45" customHeight="1" thickBot="1">
      <c r="A29" s="69"/>
      <c r="B29" s="140"/>
      <c r="C29" s="141"/>
      <c r="D29" s="141"/>
      <c r="E29" s="141"/>
      <c r="F29" s="141"/>
      <c r="G29" s="87"/>
      <c r="H29" s="87"/>
      <c r="I29" s="87"/>
      <c r="J29" s="87"/>
      <c r="K29" s="87"/>
      <c r="L29" s="87"/>
      <c r="M29" s="87"/>
      <c r="N29" s="142"/>
      <c r="O29" s="69"/>
      <c r="P29" s="432"/>
      <c r="Q29" s="433"/>
      <c r="R29" s="560" t="s">
        <v>250</v>
      </c>
      <c r="S29" s="561"/>
      <c r="T29" s="562"/>
      <c r="U29" s="434" t="s">
        <v>83</v>
      </c>
      <c r="V29" s="435"/>
      <c r="W29" s="435"/>
      <c r="X29" s="435"/>
      <c r="Y29" s="435"/>
      <c r="Z29" s="435"/>
      <c r="AA29" s="435"/>
      <c r="AB29" s="435"/>
      <c r="AC29" s="435"/>
      <c r="AD29" s="435"/>
      <c r="AE29" s="436"/>
      <c r="AF29" s="2">
        <v>1</v>
      </c>
      <c r="AG29" s="401"/>
      <c r="AH29" s="375"/>
      <c r="AI29" s="2">
        <v>1</v>
      </c>
      <c r="AJ29" s="401"/>
      <c r="AK29" s="375"/>
      <c r="AL29" s="2">
        <v>1</v>
      </c>
      <c r="AM29" s="401"/>
      <c r="AN29" s="375"/>
      <c r="AO29" s="353"/>
      <c r="AP29" s="354"/>
      <c r="AQ29" s="354"/>
      <c r="AR29" s="354"/>
      <c r="AS29" s="355"/>
    </row>
    <row r="30" spans="1:45" s="75" customFormat="1" ht="45" customHeight="1">
      <c r="A30" s="69"/>
      <c r="B30" s="143" t="str">
        <f>AF5</f>
        <v>基本設計段階</v>
      </c>
      <c r="C30" s="141"/>
      <c r="D30" s="141"/>
      <c r="E30" s="141"/>
      <c r="F30" s="141"/>
      <c r="G30" s="87"/>
      <c r="H30" s="87"/>
      <c r="I30" s="87"/>
      <c r="J30" s="87"/>
      <c r="K30" s="87"/>
      <c r="L30" s="87"/>
      <c r="M30" s="87"/>
      <c r="N30" s="142"/>
      <c r="O30" s="69"/>
      <c r="P30" s="144">
        <v>5</v>
      </c>
      <c r="Q30" s="145"/>
      <c r="R30" s="567" t="s">
        <v>251</v>
      </c>
      <c r="S30" s="557"/>
      <c r="T30" s="558"/>
      <c r="U30" s="437" t="s">
        <v>84</v>
      </c>
      <c r="V30" s="438"/>
      <c r="W30" s="438"/>
      <c r="X30" s="438"/>
      <c r="Y30" s="438"/>
      <c r="Z30" s="438"/>
      <c r="AA30" s="438"/>
      <c r="AB30" s="438"/>
      <c r="AC30" s="438"/>
      <c r="AD30" s="438"/>
      <c r="AE30" s="439"/>
      <c r="AF30" s="1">
        <v>1</v>
      </c>
      <c r="AG30" s="94"/>
      <c r="AH30" s="95"/>
      <c r="AI30" s="1">
        <v>1</v>
      </c>
      <c r="AJ30" s="94"/>
      <c r="AK30" s="95"/>
      <c r="AL30" s="1">
        <v>1</v>
      </c>
      <c r="AM30" s="94"/>
      <c r="AN30" s="95"/>
      <c r="AO30" s="367"/>
      <c r="AP30" s="368"/>
      <c r="AQ30" s="368"/>
      <c r="AR30" s="368"/>
      <c r="AS30" s="369"/>
    </row>
    <row r="31" spans="1:45" s="75" customFormat="1" ht="45" customHeight="1">
      <c r="A31" s="69"/>
      <c r="B31" s="143" t="str">
        <f>AI5</f>
        <v>実施設計段階</v>
      </c>
      <c r="C31" s="141"/>
      <c r="D31" s="141"/>
      <c r="E31" s="141"/>
      <c r="F31" s="141"/>
      <c r="G31" s="87"/>
      <c r="H31" s="87"/>
      <c r="I31" s="87"/>
      <c r="J31" s="87"/>
      <c r="K31" s="87"/>
      <c r="L31" s="87"/>
      <c r="M31" s="87"/>
      <c r="N31" s="142"/>
      <c r="O31" s="69"/>
      <c r="P31" s="523" t="s">
        <v>122</v>
      </c>
      <c r="Q31" s="430"/>
      <c r="R31" s="559" t="s">
        <v>252</v>
      </c>
      <c r="S31" s="463"/>
      <c r="T31" s="464"/>
      <c r="U31" s="381" t="s">
        <v>85</v>
      </c>
      <c r="V31" s="382"/>
      <c r="W31" s="382"/>
      <c r="X31" s="382"/>
      <c r="Y31" s="382"/>
      <c r="Z31" s="382"/>
      <c r="AA31" s="382"/>
      <c r="AB31" s="382"/>
      <c r="AC31" s="382"/>
      <c r="AD31" s="382"/>
      <c r="AE31" s="383"/>
      <c r="AF31" s="1">
        <v>2</v>
      </c>
      <c r="AG31" s="94">
        <f>10/(2*3)</f>
        <v>1.6666666666666667</v>
      </c>
      <c r="AH31" s="95">
        <f>AG31*SUM(AF30:AF32)</f>
        <v>8.333333333333334</v>
      </c>
      <c r="AI31" s="1">
        <v>2</v>
      </c>
      <c r="AJ31" s="94">
        <f>AG31</f>
        <v>1.6666666666666667</v>
      </c>
      <c r="AK31" s="95">
        <f>AJ31*SUM(AI30:AI32)</f>
        <v>8.333333333333334</v>
      </c>
      <c r="AL31" s="1">
        <v>2</v>
      </c>
      <c r="AM31" s="94">
        <f>AG31</f>
        <v>1.6666666666666667</v>
      </c>
      <c r="AN31" s="95">
        <f>AM31*SUM(AL30:AL32)</f>
        <v>8.333333333333334</v>
      </c>
      <c r="AO31" s="370" t="s">
        <v>253</v>
      </c>
      <c r="AP31" s="371"/>
      <c r="AQ31" s="371"/>
      <c r="AR31" s="371"/>
      <c r="AS31" s="372"/>
    </row>
    <row r="32" spans="1:45" s="75" customFormat="1" ht="45" customHeight="1" thickBot="1">
      <c r="A32" s="69"/>
      <c r="B32" s="143" t="str">
        <f>AL5</f>
        <v>竣工段階</v>
      </c>
      <c r="C32" s="141"/>
      <c r="D32" s="141"/>
      <c r="E32" s="141"/>
      <c r="F32" s="141"/>
      <c r="G32" s="87"/>
      <c r="H32" s="87"/>
      <c r="I32" s="87"/>
      <c r="J32" s="87"/>
      <c r="K32" s="87"/>
      <c r="L32" s="87"/>
      <c r="M32" s="87"/>
      <c r="N32" s="142"/>
      <c r="O32" s="69"/>
      <c r="P32" s="432"/>
      <c r="Q32" s="433"/>
      <c r="R32" s="560" t="s">
        <v>254</v>
      </c>
      <c r="S32" s="561"/>
      <c r="T32" s="562"/>
      <c r="U32" s="434" t="s">
        <v>86</v>
      </c>
      <c r="V32" s="435"/>
      <c r="W32" s="435"/>
      <c r="X32" s="435"/>
      <c r="Y32" s="435"/>
      <c r="Z32" s="435"/>
      <c r="AA32" s="435"/>
      <c r="AB32" s="435"/>
      <c r="AC32" s="435"/>
      <c r="AD32" s="435"/>
      <c r="AE32" s="436"/>
      <c r="AF32" s="65">
        <v>2</v>
      </c>
      <c r="AG32" s="94"/>
      <c r="AH32" s="95"/>
      <c r="AI32" s="65">
        <v>2</v>
      </c>
      <c r="AJ32" s="94"/>
      <c r="AK32" s="95"/>
      <c r="AL32" s="66">
        <v>2</v>
      </c>
      <c r="AM32" s="94"/>
      <c r="AN32" s="95"/>
      <c r="AO32" s="353" t="s">
        <v>147</v>
      </c>
      <c r="AP32" s="354"/>
      <c r="AQ32" s="354"/>
      <c r="AR32" s="354"/>
      <c r="AS32" s="355"/>
    </row>
    <row r="33" spans="1:45" s="75" customFormat="1" ht="37.5" customHeight="1" thickBot="1">
      <c r="A33" s="69"/>
      <c r="B33" s="146"/>
      <c r="C33" s="147"/>
      <c r="D33" s="147"/>
      <c r="E33" s="147"/>
      <c r="F33" s="147"/>
      <c r="G33" s="147"/>
      <c r="H33" s="243"/>
      <c r="I33" s="243"/>
      <c r="J33" s="243"/>
      <c r="K33" s="243"/>
      <c r="L33" s="243"/>
      <c r="M33" s="243"/>
      <c r="N33" s="244"/>
      <c r="O33" s="69"/>
      <c r="P33" s="547" t="s">
        <v>199</v>
      </c>
      <c r="Q33" s="548"/>
      <c r="R33" s="548"/>
      <c r="S33" s="548"/>
      <c r="T33" s="548"/>
      <c r="U33" s="548"/>
      <c r="V33" s="548"/>
      <c r="W33" s="548"/>
      <c r="X33" s="548"/>
      <c r="Y33" s="548"/>
      <c r="Z33" s="548"/>
      <c r="AA33" s="548"/>
      <c r="AB33" s="548"/>
      <c r="AC33" s="548"/>
      <c r="AD33" s="548"/>
      <c r="AE33" s="549"/>
      <c r="AF33" s="454" t="s">
        <v>123</v>
      </c>
      <c r="AG33" s="455"/>
      <c r="AH33" s="150">
        <f>AVERAGE(AH7:AH32)</f>
        <v>8.452380952380954</v>
      </c>
      <c r="AI33" s="454" t="s">
        <v>123</v>
      </c>
      <c r="AJ33" s="455"/>
      <c r="AK33" s="150">
        <f>AVERAGE(AK7:AK32)</f>
        <v>7.67857142857143</v>
      </c>
      <c r="AL33" s="454" t="s">
        <v>123</v>
      </c>
      <c r="AM33" s="455"/>
      <c r="AN33" s="151">
        <f>AVERAGE(AN7:AN32)</f>
        <v>7.500000000000001</v>
      </c>
      <c r="AO33" s="451"/>
      <c r="AP33" s="452"/>
      <c r="AQ33" s="452"/>
      <c r="AR33" s="452"/>
      <c r="AS33" s="453"/>
    </row>
    <row r="34" spans="1:39"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spans="1:40"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152"/>
    </row>
    <row r="36" spans="2:40" ht="19.5" customHeight="1">
      <c r="B36" s="153" t="s">
        <v>87</v>
      </c>
      <c r="C36" s="153"/>
      <c r="D36" s="154"/>
      <c r="E36" s="154"/>
      <c r="F36" s="154"/>
      <c r="G36" s="154"/>
      <c r="AD36" s="69"/>
      <c r="AE36" s="69"/>
      <c r="AF36" s="69"/>
      <c r="AG36" s="69"/>
      <c r="AH36" s="69"/>
      <c r="AI36" s="69"/>
      <c r="AJ36" s="69"/>
      <c r="AK36" s="69"/>
      <c r="AL36" s="69"/>
      <c r="AM36" s="69"/>
      <c r="AN36" s="152"/>
    </row>
    <row r="37" spans="2:40" ht="9.75" customHeight="1">
      <c r="B37" s="153"/>
      <c r="C37" s="153"/>
      <c r="D37" s="153"/>
      <c r="E37" s="153"/>
      <c r="F37" s="154"/>
      <c r="G37" s="154"/>
      <c r="AD37" s="69"/>
      <c r="AE37" s="69"/>
      <c r="AF37" s="69"/>
      <c r="AG37" s="69"/>
      <c r="AH37" s="69"/>
      <c r="AI37" s="69"/>
      <c r="AJ37" s="69"/>
      <c r="AK37" s="69"/>
      <c r="AL37" s="69"/>
      <c r="AM37" s="69"/>
      <c r="AN37" s="152"/>
    </row>
    <row r="38" spans="2:41" ht="18" customHeight="1">
      <c r="B38" s="155" t="s">
        <v>88</v>
      </c>
      <c r="C38" s="156"/>
      <c r="D38" s="156"/>
      <c r="E38" s="157" t="s">
        <v>99</v>
      </c>
      <c r="F38" s="305" t="s">
        <v>100</v>
      </c>
      <c r="G38" s="305"/>
      <c r="H38" s="305" t="s">
        <v>101</v>
      </c>
      <c r="I38" s="305"/>
      <c r="J38" s="305"/>
      <c r="K38" s="305"/>
      <c r="P38" s="69"/>
      <c r="R38" s="84"/>
      <c r="AE38" s="69"/>
      <c r="AF38" s="69"/>
      <c r="AG38" s="69"/>
      <c r="AH38" s="69"/>
      <c r="AI38" s="69"/>
      <c r="AJ38" s="69"/>
      <c r="AK38" s="69"/>
      <c r="AL38" s="69"/>
      <c r="AM38" s="69"/>
      <c r="AO38" s="152"/>
    </row>
    <row r="39" spans="2:41" ht="18" customHeight="1">
      <c r="B39" s="158" t="s">
        <v>190</v>
      </c>
      <c r="C39" s="159"/>
      <c r="D39" s="159"/>
      <c r="E39" s="160">
        <f>AH8</f>
        <v>8.333333333333334</v>
      </c>
      <c r="F39" s="315">
        <f>AK8</f>
        <v>8.333333333333334</v>
      </c>
      <c r="G39" s="317"/>
      <c r="H39" s="315">
        <f>AN8</f>
        <v>8.333333333333334</v>
      </c>
      <c r="I39" s="316"/>
      <c r="J39" s="316"/>
      <c r="K39" s="317"/>
      <c r="P39" s="69"/>
      <c r="R39" s="84"/>
      <c r="AE39" s="161"/>
      <c r="AF39" s="161"/>
      <c r="AG39" s="161"/>
      <c r="AH39" s="161"/>
      <c r="AI39" s="161"/>
      <c r="AJ39" s="161"/>
      <c r="AK39" s="161"/>
      <c r="AL39" s="161"/>
      <c r="AM39" s="161"/>
      <c r="AN39" s="161"/>
      <c r="AO39" s="152"/>
    </row>
    <row r="40" spans="2:41" ht="18" customHeight="1">
      <c r="B40" s="158" t="s">
        <v>191</v>
      </c>
      <c r="C40" s="159"/>
      <c r="D40" s="159"/>
      <c r="E40" s="160">
        <f>AH10</f>
        <v>8.75</v>
      </c>
      <c r="F40" s="315">
        <f>AK10</f>
        <v>7.5</v>
      </c>
      <c r="G40" s="317"/>
      <c r="H40" s="315">
        <f>AN10</f>
        <v>7.5</v>
      </c>
      <c r="I40" s="316"/>
      <c r="J40" s="316"/>
      <c r="K40" s="317"/>
      <c r="P40" s="69"/>
      <c r="R40" s="84"/>
      <c r="AE40" s="161"/>
      <c r="AF40" s="161"/>
      <c r="AG40" s="161"/>
      <c r="AH40" s="161"/>
      <c r="AI40" s="161"/>
      <c r="AJ40" s="161"/>
      <c r="AK40" s="161"/>
      <c r="AL40" s="161"/>
      <c r="AM40" s="161"/>
      <c r="AN40" s="161"/>
      <c r="AO40" s="152"/>
    </row>
    <row r="41" spans="2:41" ht="18" customHeight="1">
      <c r="B41" s="162" t="s">
        <v>192</v>
      </c>
      <c r="C41" s="163"/>
      <c r="D41" s="163"/>
      <c r="E41" s="160">
        <f>AH15</f>
        <v>8.333333333333334</v>
      </c>
      <c r="F41" s="315">
        <f>AK15</f>
        <v>6.666666666666667</v>
      </c>
      <c r="G41" s="317"/>
      <c r="H41" s="315">
        <f>AN15</f>
        <v>6.666666666666667</v>
      </c>
      <c r="I41" s="316"/>
      <c r="J41" s="316"/>
      <c r="K41" s="317"/>
      <c r="P41" s="69"/>
      <c r="R41" s="84"/>
      <c r="AE41" s="161"/>
      <c r="AF41" s="161"/>
      <c r="AG41" s="161"/>
      <c r="AH41" s="161"/>
      <c r="AI41" s="161"/>
      <c r="AJ41" s="161"/>
      <c r="AK41" s="161"/>
      <c r="AL41" s="161"/>
      <c r="AM41" s="161"/>
      <c r="AN41" s="161"/>
      <c r="AO41" s="152"/>
    </row>
    <row r="42" spans="2:41" ht="18" customHeight="1">
      <c r="B42" s="164" t="s">
        <v>193</v>
      </c>
      <c r="C42" s="163"/>
      <c r="D42" s="163"/>
      <c r="E42" s="160">
        <f>AH17</f>
        <v>8.333333333333334</v>
      </c>
      <c r="F42" s="315">
        <f>AK17</f>
        <v>8.333333333333334</v>
      </c>
      <c r="G42" s="317"/>
      <c r="H42" s="315">
        <f>AN17</f>
        <v>8.333333333333334</v>
      </c>
      <c r="I42" s="316"/>
      <c r="J42" s="316"/>
      <c r="K42" s="317"/>
      <c r="O42" s="84"/>
      <c r="P42" s="69"/>
      <c r="R42" s="84"/>
      <c r="AE42" s="161"/>
      <c r="AF42" s="161"/>
      <c r="AG42" s="161"/>
      <c r="AH42" s="161"/>
      <c r="AI42" s="161"/>
      <c r="AJ42" s="161"/>
      <c r="AK42" s="161"/>
      <c r="AL42" s="161"/>
      <c r="AM42" s="161"/>
      <c r="AN42" s="161"/>
      <c r="AO42" s="152"/>
    </row>
    <row r="43" spans="2:41" ht="18" customHeight="1">
      <c r="B43" s="164" t="s">
        <v>89</v>
      </c>
      <c r="C43" s="163"/>
      <c r="D43" s="163"/>
      <c r="E43" s="160">
        <f>AH24</f>
        <v>8.333333333333334</v>
      </c>
      <c r="F43" s="315">
        <f>AK24</f>
        <v>8.333333333333334</v>
      </c>
      <c r="G43" s="317"/>
      <c r="H43" s="315">
        <f>AN24</f>
        <v>8.333333333333334</v>
      </c>
      <c r="I43" s="316"/>
      <c r="J43" s="316"/>
      <c r="K43" s="317"/>
      <c r="R43" s="84"/>
      <c r="S43" s="84"/>
      <c r="T43" s="84"/>
      <c r="U43" s="84"/>
      <c r="AE43" s="71"/>
      <c r="AF43" s="71"/>
      <c r="AG43" s="71"/>
      <c r="AH43" s="71"/>
      <c r="AI43" s="71"/>
      <c r="AJ43" s="71"/>
      <c r="AK43" s="71"/>
      <c r="AL43" s="71"/>
      <c r="AN43" s="71"/>
      <c r="AO43" s="152"/>
    </row>
    <row r="44" spans="2:41" ht="18" customHeight="1">
      <c r="B44" s="164" t="s">
        <v>90</v>
      </c>
      <c r="C44" s="163"/>
      <c r="D44" s="163"/>
      <c r="E44" s="160">
        <f>AH26</f>
        <v>8.75</v>
      </c>
      <c r="F44" s="315">
        <f>AK26</f>
        <v>6.25</v>
      </c>
      <c r="G44" s="317"/>
      <c r="H44" s="315">
        <f>AN26</f>
        <v>5</v>
      </c>
      <c r="I44" s="316"/>
      <c r="J44" s="316"/>
      <c r="K44" s="317"/>
      <c r="R44" s="84"/>
      <c r="S44" s="84"/>
      <c r="T44" s="69"/>
      <c r="U44" s="69"/>
      <c r="AE44" s="71"/>
      <c r="AF44" s="71"/>
      <c r="AG44" s="71"/>
      <c r="AH44" s="71"/>
      <c r="AI44" s="71"/>
      <c r="AJ44" s="71"/>
      <c r="AK44" s="71"/>
      <c r="AL44" s="71"/>
      <c r="AN44" s="71"/>
      <c r="AO44" s="152"/>
    </row>
    <row r="45" spans="2:41" ht="18" customHeight="1">
      <c r="B45" s="164" t="s">
        <v>91</v>
      </c>
      <c r="C45" s="163"/>
      <c r="D45" s="163"/>
      <c r="E45" s="160">
        <f>AH31</f>
        <v>8.333333333333334</v>
      </c>
      <c r="F45" s="315">
        <f>AK31</f>
        <v>8.333333333333334</v>
      </c>
      <c r="G45" s="317"/>
      <c r="H45" s="315">
        <f>AN31</f>
        <v>8.333333333333334</v>
      </c>
      <c r="I45" s="316"/>
      <c r="J45" s="316"/>
      <c r="K45" s="317"/>
      <c r="R45" s="84"/>
      <c r="S45" s="84"/>
      <c r="T45" s="69"/>
      <c r="U45" s="69"/>
      <c r="AE45" s="71"/>
      <c r="AF45" s="71"/>
      <c r="AG45" s="71"/>
      <c r="AH45" s="71"/>
      <c r="AI45" s="71"/>
      <c r="AJ45" s="71"/>
      <c r="AK45" s="71"/>
      <c r="AL45" s="71"/>
      <c r="AN45" s="71"/>
      <c r="AO45" s="152"/>
    </row>
    <row r="46" spans="2:41" ht="15.75" customHeight="1">
      <c r="B46" s="320" t="s">
        <v>124</v>
      </c>
      <c r="C46" s="321"/>
      <c r="D46" s="322"/>
      <c r="E46" s="326">
        <f>AH33</f>
        <v>8.452380952380954</v>
      </c>
      <c r="F46" s="309">
        <f>AK33</f>
        <v>7.67857142857143</v>
      </c>
      <c r="G46" s="311"/>
      <c r="H46" s="309">
        <f>AN33</f>
        <v>7.500000000000001</v>
      </c>
      <c r="I46" s="310"/>
      <c r="J46" s="310"/>
      <c r="K46" s="311"/>
      <c r="R46" s="84"/>
      <c r="S46" s="84"/>
      <c r="T46" s="84"/>
      <c r="U46" s="84"/>
      <c r="AE46" s="165"/>
      <c r="AF46" s="165"/>
      <c r="AG46" s="165"/>
      <c r="AH46" s="165"/>
      <c r="AI46" s="165"/>
      <c r="AJ46" s="165"/>
      <c r="AK46" s="165"/>
      <c r="AL46" s="165"/>
      <c r="AM46" s="165"/>
      <c r="AN46" s="165"/>
      <c r="AO46" s="152"/>
    </row>
    <row r="47" spans="2:41" ht="13.5" customHeight="1">
      <c r="B47" s="323"/>
      <c r="C47" s="324"/>
      <c r="D47" s="325"/>
      <c r="E47" s="327"/>
      <c r="F47" s="312"/>
      <c r="G47" s="314"/>
      <c r="H47" s="312"/>
      <c r="I47" s="313"/>
      <c r="J47" s="313"/>
      <c r="K47" s="314"/>
      <c r="P47" s="71"/>
      <c r="Q47" s="71"/>
      <c r="T47" s="84"/>
      <c r="U47" s="84"/>
      <c r="AE47" s="165"/>
      <c r="AF47" s="165"/>
      <c r="AG47" s="165"/>
      <c r="AH47" s="165"/>
      <c r="AI47" s="165"/>
      <c r="AJ47" s="165"/>
      <c r="AK47" s="165"/>
      <c r="AL47" s="165"/>
      <c r="AM47" s="165"/>
      <c r="AN47" s="165"/>
      <c r="AO47" s="152"/>
    </row>
    <row r="48" spans="2:41" ht="24.75" customHeight="1">
      <c r="B48" s="319"/>
      <c r="C48" s="319"/>
      <c r="D48" s="319"/>
      <c r="E48" s="319"/>
      <c r="F48" s="319"/>
      <c r="P48" s="69"/>
      <c r="R48" s="84"/>
      <c r="AD48" s="165"/>
      <c r="AE48" s="71"/>
      <c r="AF48" s="71"/>
      <c r="AG48" s="71"/>
      <c r="AH48" s="71"/>
      <c r="AI48" s="71"/>
      <c r="AJ48" s="71"/>
      <c r="AK48" s="71"/>
      <c r="AL48" s="71"/>
      <c r="AN48" s="71"/>
      <c r="AO48" s="152"/>
    </row>
    <row r="49" spans="2:40" ht="26.25" customHeight="1">
      <c r="B49" s="167" t="s">
        <v>99</v>
      </c>
      <c r="C49" s="168" t="s">
        <v>194</v>
      </c>
      <c r="D49" s="169" t="s">
        <v>195</v>
      </c>
      <c r="E49" s="170"/>
      <c r="F49" s="170"/>
      <c r="G49" s="171"/>
      <c r="H49" s="171"/>
      <c r="I49" s="171"/>
      <c r="J49" s="171"/>
      <c r="K49" s="171"/>
      <c r="L49" s="171"/>
      <c r="M49" s="171"/>
      <c r="N49" s="167" t="s">
        <v>100</v>
      </c>
      <c r="O49" s="171"/>
      <c r="Q49" s="172"/>
      <c r="R49" s="168"/>
      <c r="S49" s="173" t="s">
        <v>194</v>
      </c>
      <c r="T49" s="173"/>
      <c r="U49" s="169" t="s">
        <v>196</v>
      </c>
      <c r="V49" s="174"/>
      <c r="W49" s="170"/>
      <c r="X49" s="175"/>
      <c r="Y49" s="171"/>
      <c r="Z49" s="171"/>
      <c r="AA49" s="171"/>
      <c r="AB49" s="171"/>
      <c r="AC49" s="171"/>
      <c r="AD49" s="171"/>
      <c r="AE49" s="245"/>
      <c r="AF49" s="167" t="s">
        <v>101</v>
      </c>
      <c r="AG49" s="71"/>
      <c r="AH49" s="177" t="s">
        <v>197</v>
      </c>
      <c r="AI49" s="178" t="s">
        <v>198</v>
      </c>
      <c r="AJ49" s="172"/>
      <c r="AK49" s="172"/>
      <c r="AL49" s="172"/>
      <c r="AM49" s="166"/>
      <c r="AN49" s="71"/>
    </row>
    <row r="50" spans="2:42"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s="179" t="s">
        <v>125</v>
      </c>
      <c r="AG50" s="186"/>
      <c r="AH50" s="180"/>
      <c r="AI50" s="180"/>
      <c r="AJ50" s="180"/>
      <c r="AK50" s="180"/>
      <c r="AL50" s="179" t="s">
        <v>126</v>
      </c>
      <c r="AM50" s="181"/>
      <c r="AN50" s="181"/>
      <c r="AP50" s="182"/>
    </row>
    <row r="51" spans="2:43"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s="185"/>
      <c r="AG51" s="187"/>
      <c r="AH51" s="188"/>
      <c r="AI51" s="188"/>
      <c r="AJ51" s="188"/>
      <c r="AK51" s="188"/>
      <c r="AL51" s="188"/>
      <c r="AM51" s="182"/>
      <c r="AN51" s="182"/>
      <c r="AO51" s="182"/>
      <c r="AP51" s="182"/>
      <c r="AQ51" s="182"/>
    </row>
    <row r="52" spans="2:44" ht="25.5" customHeight="1" thickBot="1">
      <c r="B52" s="306" t="s">
        <v>174</v>
      </c>
      <c r="C52" s="307"/>
      <c r="D52" s="308"/>
      <c r="E52" s="306" t="s">
        <v>175</v>
      </c>
      <c r="F52" s="307"/>
      <c r="G52" s="307"/>
      <c r="H52" s="307"/>
      <c r="I52" s="307"/>
      <c r="J52" s="307"/>
      <c r="K52" s="308"/>
      <c r="N52" s="288" t="s">
        <v>152</v>
      </c>
      <c r="O52" s="532"/>
      <c r="P52" s="532"/>
      <c r="Q52" s="532"/>
      <c r="R52" s="533"/>
      <c r="S52" s="533"/>
      <c r="T52" s="533"/>
      <c r="U52" s="533"/>
      <c r="V52" s="533"/>
      <c r="W52" s="534"/>
      <c r="X52" s="530" t="s">
        <v>175</v>
      </c>
      <c r="Y52" s="530"/>
      <c r="Z52" s="530"/>
      <c r="AA52" s="530"/>
      <c r="AB52" s="530"/>
      <c r="AC52" s="530"/>
      <c r="AD52" s="531"/>
      <c r="AE52" s="191"/>
      <c r="AF52" s="288" t="s">
        <v>152</v>
      </c>
      <c r="AG52" s="537"/>
      <c r="AH52" s="537"/>
      <c r="AI52" s="537"/>
      <c r="AJ52" s="537"/>
      <c r="AK52" s="537"/>
      <c r="AL52" s="538" t="s">
        <v>175</v>
      </c>
      <c r="AM52" s="539"/>
      <c r="AN52" s="539"/>
      <c r="AO52" s="539"/>
      <c r="AP52" s="540"/>
      <c r="AQ52" s="192"/>
      <c r="AR52" s="193"/>
    </row>
    <row r="53" spans="2:42" ht="25.5" customHeight="1">
      <c r="B53" s="194" t="s">
        <v>260</v>
      </c>
      <c r="C53" s="195" t="s">
        <v>129</v>
      </c>
      <c r="D53" s="195" t="s">
        <v>130</v>
      </c>
      <c r="E53" s="196" t="s">
        <v>260</v>
      </c>
      <c r="F53" s="262" t="s">
        <v>129</v>
      </c>
      <c r="G53" s="264"/>
      <c r="H53" s="318" t="s">
        <v>130</v>
      </c>
      <c r="I53" s="318"/>
      <c r="J53" s="318"/>
      <c r="K53" s="257"/>
      <c r="N53" s="519" t="s">
        <v>262</v>
      </c>
      <c r="O53" s="520"/>
      <c r="P53" s="520"/>
      <c r="Q53" s="520"/>
      <c r="R53" s="520"/>
      <c r="S53" s="262" t="s">
        <v>129</v>
      </c>
      <c r="T53" s="264"/>
      <c r="U53" s="262" t="s">
        <v>130</v>
      </c>
      <c r="V53" s="318"/>
      <c r="W53" s="257"/>
      <c r="X53" s="542" t="s">
        <v>260</v>
      </c>
      <c r="Y53" s="543"/>
      <c r="Z53" s="544"/>
      <c r="AA53" s="541" t="s">
        <v>129</v>
      </c>
      <c r="AB53" s="541"/>
      <c r="AC53" s="545" t="s">
        <v>130</v>
      </c>
      <c r="AD53" s="546"/>
      <c r="AE53" s="197"/>
      <c r="AF53" s="278" t="s">
        <v>260</v>
      </c>
      <c r="AG53" s="279"/>
      <c r="AH53" s="262" t="s">
        <v>129</v>
      </c>
      <c r="AI53" s="279"/>
      <c r="AJ53" s="262" t="s">
        <v>130</v>
      </c>
      <c r="AK53" s="286"/>
      <c r="AL53" s="542" t="s">
        <v>260</v>
      </c>
      <c r="AM53" s="544"/>
      <c r="AN53" s="541" t="s">
        <v>129</v>
      </c>
      <c r="AO53" s="541"/>
      <c r="AP53" s="198" t="s">
        <v>48</v>
      </c>
    </row>
    <row r="54" spans="2:42" ht="25.5" customHeight="1">
      <c r="B54" s="252" t="s">
        <v>150</v>
      </c>
      <c r="C54" s="195">
        <f>IF(B54="なし",0,IF(B54="①高断熱・高気密",1,2))</f>
        <v>0</v>
      </c>
      <c r="D54" s="283">
        <f>IF(C56&gt;=1.5,2,IF(C56&lt;1,0,1))</f>
        <v>0</v>
      </c>
      <c r="E54" s="200" t="s">
        <v>131</v>
      </c>
      <c r="F54" s="265">
        <v>0</v>
      </c>
      <c r="G54" s="266"/>
      <c r="H54" s="283">
        <f>IF(F65&gt;2,2,INT(F65))</f>
        <v>0</v>
      </c>
      <c r="I54" s="299"/>
      <c r="J54" s="299"/>
      <c r="K54" s="300"/>
      <c r="N54" s="515" t="s">
        <v>150</v>
      </c>
      <c r="O54" s="516"/>
      <c r="P54" s="516"/>
      <c r="Q54" s="516"/>
      <c r="R54" s="516"/>
      <c r="S54" s="262">
        <f>IF(N54="なし",0,IF(N54="①高断熱・高気密",1,2))</f>
        <v>0</v>
      </c>
      <c r="T54" s="264"/>
      <c r="U54" s="283">
        <f>IF(S56&gt;=1.5,2,IF(S56&lt;1,0,1))</f>
        <v>0</v>
      </c>
      <c r="V54" s="411"/>
      <c r="W54" s="271"/>
      <c r="X54" s="296" t="s">
        <v>131</v>
      </c>
      <c r="Y54" s="297"/>
      <c r="Z54" s="298"/>
      <c r="AA54" s="265">
        <v>0</v>
      </c>
      <c r="AB54" s="266"/>
      <c r="AC54" s="283">
        <f>IF(AA65&gt;2,2,INT(AA65))</f>
        <v>0</v>
      </c>
      <c r="AD54" s="271"/>
      <c r="AE54" s="197"/>
      <c r="AF54" s="285" t="s">
        <v>150</v>
      </c>
      <c r="AG54" s="287"/>
      <c r="AH54" s="262">
        <f>IF(AF54="なし",0,IF(AF54="①高断熱・高気密",1,2))</f>
        <v>0</v>
      </c>
      <c r="AI54" s="279"/>
      <c r="AJ54" s="283">
        <f>IF(AH56&gt;=1.5,2,IF(S56&lt;1,0,1))</f>
        <v>0</v>
      </c>
      <c r="AK54" s="271"/>
      <c r="AL54" s="278" t="s">
        <v>131</v>
      </c>
      <c r="AM54" s="279"/>
      <c r="AN54" s="265">
        <v>0</v>
      </c>
      <c r="AO54" s="266"/>
      <c r="AP54" s="273">
        <f>IF(AN65&gt;2,2,INT(AN65))</f>
        <v>0</v>
      </c>
    </row>
    <row r="55" spans="2:42" ht="25.5" customHeight="1">
      <c r="B55" s="201" t="s">
        <v>132</v>
      </c>
      <c r="C55" s="13">
        <v>0</v>
      </c>
      <c r="D55" s="272"/>
      <c r="E55" s="200" t="s">
        <v>176</v>
      </c>
      <c r="F55" s="265">
        <v>0</v>
      </c>
      <c r="G55" s="266"/>
      <c r="H55" s="272"/>
      <c r="I55" s="301"/>
      <c r="J55" s="301"/>
      <c r="K55" s="302"/>
      <c r="N55" s="519" t="s">
        <v>154</v>
      </c>
      <c r="O55" s="520"/>
      <c r="P55" s="520"/>
      <c r="Q55" s="520"/>
      <c r="R55" s="520"/>
      <c r="S55" s="265">
        <v>0</v>
      </c>
      <c r="T55" s="266"/>
      <c r="U55" s="272"/>
      <c r="V55" s="295"/>
      <c r="W55" s="270"/>
      <c r="X55" s="296" t="s">
        <v>176</v>
      </c>
      <c r="Y55" s="297"/>
      <c r="Z55" s="298"/>
      <c r="AA55" s="265">
        <v>0</v>
      </c>
      <c r="AB55" s="266"/>
      <c r="AC55" s="291"/>
      <c r="AD55" s="270"/>
      <c r="AE55" s="197"/>
      <c r="AF55" s="278" t="s">
        <v>132</v>
      </c>
      <c r="AG55" s="279"/>
      <c r="AH55" s="265">
        <v>0</v>
      </c>
      <c r="AI55" s="266"/>
      <c r="AJ55" s="272"/>
      <c r="AK55" s="270"/>
      <c r="AL55" s="278" t="s">
        <v>176</v>
      </c>
      <c r="AM55" s="279"/>
      <c r="AN55" s="265">
        <v>0</v>
      </c>
      <c r="AO55" s="266"/>
      <c r="AP55" s="274"/>
    </row>
    <row r="56" spans="2:42" ht="25.5" customHeight="1" thickBot="1">
      <c r="B56" s="202" t="s">
        <v>133</v>
      </c>
      <c r="C56" s="203">
        <f>C54*1+C55*0.5</f>
        <v>0</v>
      </c>
      <c r="D56" s="268"/>
      <c r="E56" s="200" t="s">
        <v>263</v>
      </c>
      <c r="F56" s="265">
        <v>0</v>
      </c>
      <c r="G56" s="266"/>
      <c r="H56" s="272"/>
      <c r="I56" s="301"/>
      <c r="J56" s="301"/>
      <c r="K56" s="302"/>
      <c r="N56" s="535" t="s">
        <v>155</v>
      </c>
      <c r="O56" s="536"/>
      <c r="P56" s="536"/>
      <c r="Q56" s="536"/>
      <c r="R56" s="536"/>
      <c r="S56" s="263">
        <f>S54*1+S55*0.5</f>
        <v>0</v>
      </c>
      <c r="T56" s="261"/>
      <c r="U56" s="268"/>
      <c r="V56" s="412"/>
      <c r="W56" s="269"/>
      <c r="X56" s="296" t="s">
        <v>263</v>
      </c>
      <c r="Y56" s="297"/>
      <c r="Z56" s="298"/>
      <c r="AA56" s="265">
        <v>0</v>
      </c>
      <c r="AB56" s="266"/>
      <c r="AC56" s="291"/>
      <c r="AD56" s="270"/>
      <c r="AE56" s="197"/>
      <c r="AF56" s="281" t="s">
        <v>133</v>
      </c>
      <c r="AG56" s="282"/>
      <c r="AH56" s="263">
        <f>AH54*1+AH55*0.5</f>
        <v>0</v>
      </c>
      <c r="AI56" s="261"/>
      <c r="AJ56" s="268"/>
      <c r="AK56" s="269"/>
      <c r="AL56" s="278" t="s">
        <v>263</v>
      </c>
      <c r="AM56" s="279"/>
      <c r="AN56" s="265">
        <v>0</v>
      </c>
      <c r="AO56" s="266"/>
      <c r="AP56" s="274"/>
    </row>
    <row r="57" spans="2:42" ht="25.5" customHeight="1">
      <c r="B57" s="204" t="s">
        <v>134</v>
      </c>
      <c r="C57" s="190"/>
      <c r="D57" s="246"/>
      <c r="E57" s="206" t="s">
        <v>177</v>
      </c>
      <c r="F57" s="265">
        <v>0</v>
      </c>
      <c r="G57" s="266"/>
      <c r="H57" s="272"/>
      <c r="I57" s="301"/>
      <c r="J57" s="301"/>
      <c r="K57" s="302"/>
      <c r="N57" s="521" t="s">
        <v>156</v>
      </c>
      <c r="O57" s="522"/>
      <c r="P57" s="522"/>
      <c r="Q57" s="522"/>
      <c r="R57" s="522"/>
      <c r="S57" s="517"/>
      <c r="T57" s="517"/>
      <c r="U57" s="517"/>
      <c r="V57" s="517"/>
      <c r="W57" s="518"/>
      <c r="X57" s="296" t="s">
        <v>177</v>
      </c>
      <c r="Y57" s="297"/>
      <c r="Z57" s="298"/>
      <c r="AA57" s="265">
        <v>0</v>
      </c>
      <c r="AB57" s="266"/>
      <c r="AC57" s="291"/>
      <c r="AD57" s="270"/>
      <c r="AE57" s="197"/>
      <c r="AF57" s="204" t="s">
        <v>134</v>
      </c>
      <c r="AG57" s="204"/>
      <c r="AH57" s="190"/>
      <c r="AI57" s="190"/>
      <c r="AJ57" s="246"/>
      <c r="AK57" s="246"/>
      <c r="AL57" s="278" t="s">
        <v>177</v>
      </c>
      <c r="AM57" s="279"/>
      <c r="AN57" s="265">
        <v>0</v>
      </c>
      <c r="AO57" s="266"/>
      <c r="AP57" s="274"/>
    </row>
    <row r="58" spans="2:42" ht="25.5" customHeight="1">
      <c r="B58" s="194" t="s">
        <v>128</v>
      </c>
      <c r="C58" s="195" t="s">
        <v>129</v>
      </c>
      <c r="D58" s="195" t="s">
        <v>130</v>
      </c>
      <c r="E58" s="200" t="s">
        <v>178</v>
      </c>
      <c r="F58" s="265">
        <v>0</v>
      </c>
      <c r="G58" s="266"/>
      <c r="H58" s="272"/>
      <c r="I58" s="301"/>
      <c r="J58" s="301"/>
      <c r="K58" s="302"/>
      <c r="N58" s="519" t="s">
        <v>153</v>
      </c>
      <c r="O58" s="520"/>
      <c r="P58" s="520"/>
      <c r="Q58" s="520"/>
      <c r="R58" s="520"/>
      <c r="S58" s="262" t="s">
        <v>129</v>
      </c>
      <c r="T58" s="264"/>
      <c r="U58" s="262" t="s">
        <v>130</v>
      </c>
      <c r="V58" s="318"/>
      <c r="W58" s="257"/>
      <c r="X58" s="296" t="s">
        <v>178</v>
      </c>
      <c r="Y58" s="297"/>
      <c r="Z58" s="298"/>
      <c r="AA58" s="265">
        <v>0</v>
      </c>
      <c r="AB58" s="266"/>
      <c r="AC58" s="291"/>
      <c r="AD58" s="270"/>
      <c r="AE58" s="197"/>
      <c r="AF58" s="278" t="s">
        <v>128</v>
      </c>
      <c r="AG58" s="264"/>
      <c r="AH58" s="262" t="s">
        <v>129</v>
      </c>
      <c r="AI58" s="264"/>
      <c r="AJ58" s="262" t="s">
        <v>130</v>
      </c>
      <c r="AK58" s="257"/>
      <c r="AL58" s="278" t="s">
        <v>178</v>
      </c>
      <c r="AM58" s="279"/>
      <c r="AN58" s="265">
        <v>0</v>
      </c>
      <c r="AO58" s="266"/>
      <c r="AP58" s="274"/>
    </row>
    <row r="59" spans="2:42" ht="25.5" customHeight="1">
      <c r="B59" s="252" t="s">
        <v>151</v>
      </c>
      <c r="C59" s="195">
        <f>IF(B59="単層ガラス",0,IF(B59="複層ガラス",1,2))</f>
        <v>0</v>
      </c>
      <c r="D59" s="283">
        <f>IF(C61&gt;=1.5,2,IF(C61&lt;1,0,1))</f>
        <v>0</v>
      </c>
      <c r="E59" s="200" t="s">
        <v>92</v>
      </c>
      <c r="F59" s="265">
        <v>0</v>
      </c>
      <c r="G59" s="266"/>
      <c r="H59" s="272"/>
      <c r="I59" s="301"/>
      <c r="J59" s="301"/>
      <c r="K59" s="302"/>
      <c r="N59" s="515" t="s">
        <v>151</v>
      </c>
      <c r="O59" s="516"/>
      <c r="P59" s="516"/>
      <c r="Q59" s="516"/>
      <c r="R59" s="516"/>
      <c r="S59" s="262">
        <f>IF(N59="単層ガラス",0,IF(N59="複層ガラス",1,2))</f>
        <v>0</v>
      </c>
      <c r="T59" s="264"/>
      <c r="U59" s="283">
        <f>IF(S61&gt;=1.5,2,IF(S61&lt;1,0,1))</f>
        <v>0</v>
      </c>
      <c r="V59" s="411"/>
      <c r="W59" s="271"/>
      <c r="X59" s="296" t="s">
        <v>92</v>
      </c>
      <c r="Y59" s="297"/>
      <c r="Z59" s="298"/>
      <c r="AA59" s="265">
        <v>0</v>
      </c>
      <c r="AB59" s="266"/>
      <c r="AC59" s="291"/>
      <c r="AD59" s="270"/>
      <c r="AE59" s="197"/>
      <c r="AF59" s="285" t="s">
        <v>151</v>
      </c>
      <c r="AG59" s="266"/>
      <c r="AH59" s="262">
        <f>IF(AF59="単層ガラス",0,IF(AF59="複層ガラス",1,2))</f>
        <v>0</v>
      </c>
      <c r="AI59" s="264"/>
      <c r="AJ59" s="283">
        <f>IF(AH61&gt;=1.5,2,IF(AH61&lt;1,0,1))</f>
        <v>0</v>
      </c>
      <c r="AK59" s="271"/>
      <c r="AL59" s="278" t="s">
        <v>92</v>
      </c>
      <c r="AM59" s="279"/>
      <c r="AN59" s="265">
        <v>0</v>
      </c>
      <c r="AO59" s="266"/>
      <c r="AP59" s="274"/>
    </row>
    <row r="60" spans="2:42" ht="25.5" customHeight="1">
      <c r="B60" s="201" t="s">
        <v>132</v>
      </c>
      <c r="C60" s="13">
        <v>0</v>
      </c>
      <c r="D60" s="272"/>
      <c r="E60" s="200" t="s">
        <v>93</v>
      </c>
      <c r="F60" s="265">
        <v>0</v>
      </c>
      <c r="G60" s="266"/>
      <c r="H60" s="272"/>
      <c r="I60" s="301"/>
      <c r="J60" s="301"/>
      <c r="K60" s="302"/>
      <c r="N60" s="404" t="s">
        <v>132</v>
      </c>
      <c r="O60" s="405"/>
      <c r="P60" s="405"/>
      <c r="Q60" s="405"/>
      <c r="R60" s="406"/>
      <c r="S60" s="265">
        <v>0</v>
      </c>
      <c r="T60" s="266"/>
      <c r="U60" s="272"/>
      <c r="V60" s="295"/>
      <c r="W60" s="270"/>
      <c r="X60" s="296" t="s">
        <v>93</v>
      </c>
      <c r="Y60" s="297"/>
      <c r="Z60" s="298"/>
      <c r="AA60" s="265">
        <v>0</v>
      </c>
      <c r="AB60" s="266"/>
      <c r="AC60" s="291"/>
      <c r="AD60" s="270"/>
      <c r="AE60" s="197"/>
      <c r="AF60" s="278" t="s">
        <v>132</v>
      </c>
      <c r="AG60" s="264"/>
      <c r="AH60" s="265">
        <v>0</v>
      </c>
      <c r="AI60" s="266"/>
      <c r="AJ60" s="272"/>
      <c r="AK60" s="270"/>
      <c r="AL60" s="278" t="s">
        <v>93</v>
      </c>
      <c r="AM60" s="279"/>
      <c r="AN60" s="265">
        <v>0</v>
      </c>
      <c r="AO60" s="266"/>
      <c r="AP60" s="274"/>
    </row>
    <row r="61" spans="2:42" ht="25.5" customHeight="1" thickBot="1">
      <c r="B61" s="202" t="s">
        <v>133</v>
      </c>
      <c r="C61" s="203">
        <f>C59*1+C60*0.5</f>
        <v>0</v>
      </c>
      <c r="D61" s="268"/>
      <c r="E61" s="200" t="s">
        <v>94</v>
      </c>
      <c r="F61" s="265">
        <v>0</v>
      </c>
      <c r="G61" s="266"/>
      <c r="H61" s="272"/>
      <c r="I61" s="301"/>
      <c r="J61" s="301"/>
      <c r="K61" s="302"/>
      <c r="N61" s="413" t="s">
        <v>133</v>
      </c>
      <c r="O61" s="414"/>
      <c r="P61" s="414"/>
      <c r="Q61" s="414"/>
      <c r="R61" s="414"/>
      <c r="S61" s="263">
        <f>S59*1+S60*0.5</f>
        <v>0</v>
      </c>
      <c r="T61" s="261"/>
      <c r="U61" s="268"/>
      <c r="V61" s="412"/>
      <c r="W61" s="269"/>
      <c r="X61" s="296" t="s">
        <v>94</v>
      </c>
      <c r="Y61" s="297"/>
      <c r="Z61" s="298"/>
      <c r="AA61" s="265">
        <v>0</v>
      </c>
      <c r="AB61" s="266"/>
      <c r="AC61" s="291"/>
      <c r="AD61" s="270"/>
      <c r="AE61" s="197"/>
      <c r="AF61" s="281" t="s">
        <v>133</v>
      </c>
      <c r="AG61" s="267"/>
      <c r="AH61" s="263">
        <f>AH59*1+AH60*0.5</f>
        <v>0</v>
      </c>
      <c r="AI61" s="261"/>
      <c r="AJ61" s="268"/>
      <c r="AK61" s="269"/>
      <c r="AL61" s="278" t="s">
        <v>94</v>
      </c>
      <c r="AM61" s="279"/>
      <c r="AN61" s="265">
        <v>0</v>
      </c>
      <c r="AO61" s="266"/>
      <c r="AP61" s="274"/>
    </row>
    <row r="62" spans="2:42" ht="25.5" customHeight="1">
      <c r="B62" s="204" t="s">
        <v>135</v>
      </c>
      <c r="C62" s="190"/>
      <c r="D62" s="246"/>
      <c r="E62" s="206" t="s">
        <v>95</v>
      </c>
      <c r="F62" s="265">
        <v>0</v>
      </c>
      <c r="G62" s="266"/>
      <c r="H62" s="272"/>
      <c r="I62" s="301"/>
      <c r="J62" s="301"/>
      <c r="K62" s="302"/>
      <c r="N62" s="408" t="s">
        <v>135</v>
      </c>
      <c r="O62" s="422"/>
      <c r="P62" s="422"/>
      <c r="Q62" s="422"/>
      <c r="R62" s="422"/>
      <c r="S62" s="409"/>
      <c r="T62" s="409"/>
      <c r="U62" s="409"/>
      <c r="V62" s="409"/>
      <c r="W62" s="410"/>
      <c r="X62" s="296" t="s">
        <v>95</v>
      </c>
      <c r="Y62" s="297"/>
      <c r="Z62" s="298"/>
      <c r="AA62" s="265">
        <v>0</v>
      </c>
      <c r="AB62" s="266"/>
      <c r="AC62" s="291"/>
      <c r="AD62" s="270"/>
      <c r="AE62" s="197"/>
      <c r="AF62" s="204" t="s">
        <v>135</v>
      </c>
      <c r="AG62" s="204"/>
      <c r="AH62" s="190"/>
      <c r="AI62" s="190"/>
      <c r="AJ62" s="246"/>
      <c r="AK62" s="246"/>
      <c r="AL62" s="278" t="s">
        <v>95</v>
      </c>
      <c r="AM62" s="279"/>
      <c r="AN62" s="265">
        <v>0</v>
      </c>
      <c r="AO62" s="266"/>
      <c r="AP62" s="274"/>
    </row>
    <row r="63" spans="2:42" ht="25.5" customHeight="1">
      <c r="B63" s="194" t="s">
        <v>128</v>
      </c>
      <c r="C63" s="195" t="s">
        <v>129</v>
      </c>
      <c r="D63" s="195" t="s">
        <v>130</v>
      </c>
      <c r="E63" s="200" t="s">
        <v>179</v>
      </c>
      <c r="F63" s="265">
        <v>0</v>
      </c>
      <c r="G63" s="266"/>
      <c r="H63" s="272"/>
      <c r="I63" s="301"/>
      <c r="J63" s="301"/>
      <c r="K63" s="302"/>
      <c r="N63" s="404" t="s">
        <v>128</v>
      </c>
      <c r="O63" s="405"/>
      <c r="P63" s="405"/>
      <c r="Q63" s="405"/>
      <c r="R63" s="405"/>
      <c r="S63" s="262" t="s">
        <v>129</v>
      </c>
      <c r="T63" s="264"/>
      <c r="U63" s="262" t="s">
        <v>130</v>
      </c>
      <c r="V63" s="318"/>
      <c r="W63" s="257"/>
      <c r="X63" s="296" t="s">
        <v>179</v>
      </c>
      <c r="Y63" s="297"/>
      <c r="Z63" s="298"/>
      <c r="AA63" s="265">
        <v>0</v>
      </c>
      <c r="AB63" s="266"/>
      <c r="AC63" s="291"/>
      <c r="AD63" s="270"/>
      <c r="AE63" s="197"/>
      <c r="AF63" s="278" t="s">
        <v>128</v>
      </c>
      <c r="AG63" s="264"/>
      <c r="AH63" s="262" t="s">
        <v>129</v>
      </c>
      <c r="AI63" s="264"/>
      <c r="AJ63" s="262" t="s">
        <v>130</v>
      </c>
      <c r="AK63" s="257"/>
      <c r="AL63" s="278" t="s">
        <v>179</v>
      </c>
      <c r="AM63" s="279"/>
      <c r="AN63" s="265">
        <v>0</v>
      </c>
      <c r="AO63" s="266"/>
      <c r="AP63" s="274"/>
    </row>
    <row r="64" spans="2:42" ht="25.5" customHeight="1">
      <c r="B64" s="207" t="s">
        <v>180</v>
      </c>
      <c r="C64" s="13">
        <v>0</v>
      </c>
      <c r="D64" s="283">
        <f>IF(C66&gt;=2,2,IF(C66=1,1,0))</f>
        <v>0</v>
      </c>
      <c r="E64" s="200" t="s">
        <v>181</v>
      </c>
      <c r="F64" s="265">
        <v>0</v>
      </c>
      <c r="G64" s="266"/>
      <c r="H64" s="272"/>
      <c r="I64" s="301"/>
      <c r="J64" s="301"/>
      <c r="K64" s="302"/>
      <c r="N64" s="404" t="s">
        <v>180</v>
      </c>
      <c r="O64" s="405"/>
      <c r="P64" s="405"/>
      <c r="Q64" s="405"/>
      <c r="R64" s="406"/>
      <c r="S64" s="265">
        <v>0</v>
      </c>
      <c r="T64" s="266"/>
      <c r="U64" s="283">
        <f>IF(S66&gt;=2,2,IF(S66=1,1,0))</f>
        <v>0</v>
      </c>
      <c r="V64" s="411"/>
      <c r="W64" s="271"/>
      <c r="X64" s="296" t="s">
        <v>181</v>
      </c>
      <c r="Y64" s="297"/>
      <c r="Z64" s="298"/>
      <c r="AA64" s="265">
        <v>0</v>
      </c>
      <c r="AB64" s="266"/>
      <c r="AC64" s="291"/>
      <c r="AD64" s="270"/>
      <c r="AE64" s="197"/>
      <c r="AF64" s="278" t="s">
        <v>180</v>
      </c>
      <c r="AG64" s="264"/>
      <c r="AH64" s="265">
        <v>0</v>
      </c>
      <c r="AI64" s="266"/>
      <c r="AJ64" s="283">
        <f>IF(AH66&gt;=2,2,IF(AH66=1,1,0))</f>
        <v>0</v>
      </c>
      <c r="AK64" s="271"/>
      <c r="AL64" s="278" t="s">
        <v>181</v>
      </c>
      <c r="AM64" s="279"/>
      <c r="AN64" s="265">
        <v>0</v>
      </c>
      <c r="AO64" s="266"/>
      <c r="AP64" s="274"/>
    </row>
    <row r="65" spans="2:42" ht="25.5" customHeight="1" thickBot="1">
      <c r="B65" s="201" t="s">
        <v>132</v>
      </c>
      <c r="C65" s="13">
        <v>0</v>
      </c>
      <c r="D65" s="272"/>
      <c r="E65" s="208" t="s">
        <v>133</v>
      </c>
      <c r="F65" s="258">
        <f>SUM(F54:F64)</f>
        <v>0</v>
      </c>
      <c r="G65" s="267"/>
      <c r="H65" s="268"/>
      <c r="I65" s="303"/>
      <c r="J65" s="303"/>
      <c r="K65" s="304"/>
      <c r="N65" s="404" t="s">
        <v>132</v>
      </c>
      <c r="O65" s="405"/>
      <c r="P65" s="405"/>
      <c r="Q65" s="405"/>
      <c r="R65" s="406"/>
      <c r="S65" s="265">
        <v>0</v>
      </c>
      <c r="T65" s="266"/>
      <c r="U65" s="272"/>
      <c r="V65" s="295"/>
      <c r="W65" s="270"/>
      <c r="X65" s="333" t="s">
        <v>133</v>
      </c>
      <c r="Y65" s="334"/>
      <c r="Z65" s="335"/>
      <c r="AA65" s="258">
        <f>SUM(AA54:AA64)</f>
        <v>0</v>
      </c>
      <c r="AB65" s="267"/>
      <c r="AC65" s="292"/>
      <c r="AD65" s="269"/>
      <c r="AE65" s="197"/>
      <c r="AF65" s="278" t="s">
        <v>132</v>
      </c>
      <c r="AG65" s="264"/>
      <c r="AH65" s="265">
        <v>0</v>
      </c>
      <c r="AI65" s="266"/>
      <c r="AJ65" s="272"/>
      <c r="AK65" s="270"/>
      <c r="AL65" s="281" t="s">
        <v>133</v>
      </c>
      <c r="AM65" s="282"/>
      <c r="AN65" s="258">
        <f>SUM(AN54:AO64)</f>
        <v>0</v>
      </c>
      <c r="AO65" s="267"/>
      <c r="AP65" s="275"/>
    </row>
    <row r="66" spans="2:42" ht="25.5" customHeight="1" thickBot="1">
      <c r="B66" s="202" t="s">
        <v>133</v>
      </c>
      <c r="C66" s="209">
        <f>SUM(C64:C65)</f>
        <v>0</v>
      </c>
      <c r="D66" s="268"/>
      <c r="E66" s="210"/>
      <c r="F66" s="211"/>
      <c r="G66" s="211"/>
      <c r="H66" s="211"/>
      <c r="I66" s="211"/>
      <c r="J66" s="211"/>
      <c r="K66" s="211"/>
      <c r="N66" s="413" t="s">
        <v>133</v>
      </c>
      <c r="O66" s="414"/>
      <c r="P66" s="414"/>
      <c r="Q66" s="414"/>
      <c r="R66" s="414"/>
      <c r="S66" s="258">
        <f>SUM(S64:T65)</f>
        <v>0</v>
      </c>
      <c r="T66" s="267"/>
      <c r="U66" s="268"/>
      <c r="V66" s="412"/>
      <c r="W66" s="269"/>
      <c r="X66" s="210"/>
      <c r="Y66" s="211"/>
      <c r="Z66" s="211"/>
      <c r="AA66" s="211"/>
      <c r="AB66" s="211"/>
      <c r="AC66" s="211"/>
      <c r="AD66" s="211"/>
      <c r="AF66" s="281" t="s">
        <v>133</v>
      </c>
      <c r="AG66" s="267"/>
      <c r="AH66" s="258">
        <f>SUM(AH64:AI65)</f>
        <v>0</v>
      </c>
      <c r="AI66" s="267"/>
      <c r="AJ66" s="268"/>
      <c r="AK66" s="269"/>
      <c r="AL66" s="259"/>
      <c r="AM66" s="260"/>
      <c r="AN66" s="260"/>
      <c r="AO66" s="260"/>
      <c r="AP66" s="260"/>
    </row>
    <row r="67" spans="2:42" ht="25.5" customHeight="1">
      <c r="B67" s="204" t="s">
        <v>136</v>
      </c>
      <c r="C67" s="190"/>
      <c r="D67" s="246"/>
      <c r="E67" s="212"/>
      <c r="F67" s="280"/>
      <c r="G67" s="280"/>
      <c r="H67" s="280"/>
      <c r="I67" s="280"/>
      <c r="J67" s="280"/>
      <c r="K67" s="280"/>
      <c r="N67" s="408" t="s">
        <v>136</v>
      </c>
      <c r="O67" s="422"/>
      <c r="P67" s="422"/>
      <c r="Q67" s="422"/>
      <c r="R67" s="422"/>
      <c r="S67" s="409"/>
      <c r="T67" s="409"/>
      <c r="U67" s="409"/>
      <c r="V67" s="409"/>
      <c r="W67" s="410"/>
      <c r="X67" s="331"/>
      <c r="Y67" s="280"/>
      <c r="Z67" s="280"/>
      <c r="AA67" s="280"/>
      <c r="AB67" s="332"/>
      <c r="AC67" s="280"/>
      <c r="AD67" s="280"/>
      <c r="AF67" s="204" t="s">
        <v>136</v>
      </c>
      <c r="AG67" s="204"/>
      <c r="AH67" s="190"/>
      <c r="AI67" s="190"/>
      <c r="AJ67" s="246"/>
      <c r="AK67" s="246"/>
      <c r="AL67" s="276"/>
      <c r="AM67" s="277"/>
      <c r="AN67" s="280"/>
      <c r="AO67" s="280"/>
      <c r="AP67" s="215"/>
    </row>
    <row r="68" spans="2:42" ht="25.5" customHeight="1">
      <c r="B68" s="194" t="s">
        <v>128</v>
      </c>
      <c r="C68" s="195" t="s">
        <v>129</v>
      </c>
      <c r="D68" s="195" t="s">
        <v>130</v>
      </c>
      <c r="E68" s="214"/>
      <c r="F68" s="280"/>
      <c r="G68" s="280"/>
      <c r="H68" s="280"/>
      <c r="I68" s="280"/>
      <c r="J68" s="280"/>
      <c r="K68" s="280"/>
      <c r="N68" s="404" t="s">
        <v>128</v>
      </c>
      <c r="O68" s="405"/>
      <c r="P68" s="405"/>
      <c r="Q68" s="405"/>
      <c r="R68" s="405"/>
      <c r="S68" s="262" t="s">
        <v>129</v>
      </c>
      <c r="T68" s="264"/>
      <c r="U68" s="262" t="s">
        <v>130</v>
      </c>
      <c r="V68" s="318"/>
      <c r="W68" s="257"/>
      <c r="X68" s="276"/>
      <c r="Y68" s="328"/>
      <c r="Z68" s="328"/>
      <c r="AA68" s="280"/>
      <c r="AB68" s="280"/>
      <c r="AC68" s="280"/>
      <c r="AD68" s="280"/>
      <c r="AE68" s="247"/>
      <c r="AF68" s="278" t="s">
        <v>128</v>
      </c>
      <c r="AG68" s="264"/>
      <c r="AH68" s="262" t="s">
        <v>129</v>
      </c>
      <c r="AI68" s="264"/>
      <c r="AJ68" s="262" t="s">
        <v>130</v>
      </c>
      <c r="AK68" s="257"/>
      <c r="AL68" s="276"/>
      <c r="AM68" s="277"/>
      <c r="AN68" s="280"/>
      <c r="AO68" s="280"/>
      <c r="AP68" s="284"/>
    </row>
    <row r="69" spans="2:42" ht="25.5" customHeight="1">
      <c r="B69" s="207" t="s">
        <v>137</v>
      </c>
      <c r="C69" s="13">
        <v>0</v>
      </c>
      <c r="D69" s="283">
        <f>IF(C71&gt;=1.5,2,IF(C71&lt;1,0,1))</f>
        <v>0</v>
      </c>
      <c r="E69" s="214"/>
      <c r="F69" s="280"/>
      <c r="G69" s="280"/>
      <c r="H69" s="280"/>
      <c r="I69" s="280"/>
      <c r="J69" s="280"/>
      <c r="K69" s="280"/>
      <c r="N69" s="404" t="s">
        <v>137</v>
      </c>
      <c r="O69" s="405"/>
      <c r="P69" s="405"/>
      <c r="Q69" s="405"/>
      <c r="R69" s="406"/>
      <c r="S69" s="265">
        <v>0</v>
      </c>
      <c r="T69" s="266"/>
      <c r="U69" s="283">
        <f>IF(S71&gt;=1.5,2,IF(S71&lt;1,0,1))</f>
        <v>0</v>
      </c>
      <c r="V69" s="411"/>
      <c r="W69" s="271"/>
      <c r="X69" s="276"/>
      <c r="Y69" s="328"/>
      <c r="Z69" s="328"/>
      <c r="AA69" s="280"/>
      <c r="AB69" s="280"/>
      <c r="AC69" s="280"/>
      <c r="AD69" s="280"/>
      <c r="AE69" s="247"/>
      <c r="AF69" s="278" t="s">
        <v>137</v>
      </c>
      <c r="AG69" s="264"/>
      <c r="AH69" s="265">
        <v>0</v>
      </c>
      <c r="AI69" s="266"/>
      <c r="AJ69" s="283">
        <f>IF(AH71&gt;=1.5,2,IF(AH71&lt;1,0,1))</f>
        <v>0</v>
      </c>
      <c r="AK69" s="271"/>
      <c r="AL69" s="276"/>
      <c r="AM69" s="277"/>
      <c r="AN69" s="280"/>
      <c r="AO69" s="280"/>
      <c r="AP69" s="284"/>
    </row>
    <row r="70" spans="2:42" ht="25.5" customHeight="1">
      <c r="B70" s="201" t="s">
        <v>132</v>
      </c>
      <c r="C70" s="13">
        <v>0</v>
      </c>
      <c r="D70" s="272"/>
      <c r="E70" s="214"/>
      <c r="F70" s="280"/>
      <c r="G70" s="280"/>
      <c r="H70" s="280"/>
      <c r="I70" s="280"/>
      <c r="J70" s="280"/>
      <c r="K70" s="280"/>
      <c r="N70" s="404" t="s">
        <v>132</v>
      </c>
      <c r="O70" s="405"/>
      <c r="P70" s="405"/>
      <c r="Q70" s="405"/>
      <c r="R70" s="406"/>
      <c r="S70" s="265">
        <v>0</v>
      </c>
      <c r="T70" s="266"/>
      <c r="U70" s="272"/>
      <c r="V70" s="295"/>
      <c r="W70" s="270"/>
      <c r="X70" s="276"/>
      <c r="Y70" s="328"/>
      <c r="Z70" s="328"/>
      <c r="AA70" s="280"/>
      <c r="AB70" s="280"/>
      <c r="AC70" s="280"/>
      <c r="AD70" s="280"/>
      <c r="AE70" s="247"/>
      <c r="AF70" s="278" t="s">
        <v>132</v>
      </c>
      <c r="AG70" s="264"/>
      <c r="AH70" s="265">
        <v>0</v>
      </c>
      <c r="AI70" s="266"/>
      <c r="AJ70" s="272"/>
      <c r="AK70" s="270"/>
      <c r="AL70" s="276"/>
      <c r="AM70" s="277"/>
      <c r="AN70" s="280"/>
      <c r="AO70" s="280"/>
      <c r="AP70" s="284"/>
    </row>
    <row r="71" spans="2:42" ht="25.5" customHeight="1" thickBot="1">
      <c r="B71" s="202" t="s">
        <v>133</v>
      </c>
      <c r="C71" s="203">
        <f>C69*1+C70*0.5</f>
        <v>0</v>
      </c>
      <c r="D71" s="268"/>
      <c r="E71" s="214"/>
      <c r="F71" s="280"/>
      <c r="G71" s="280"/>
      <c r="H71" s="280"/>
      <c r="I71" s="280"/>
      <c r="J71" s="280"/>
      <c r="K71" s="280"/>
      <c r="N71" s="413" t="s">
        <v>133</v>
      </c>
      <c r="O71" s="414"/>
      <c r="P71" s="414"/>
      <c r="Q71" s="414"/>
      <c r="R71" s="414"/>
      <c r="S71" s="263">
        <f>S69*1+S70*0.5</f>
        <v>0</v>
      </c>
      <c r="T71" s="261"/>
      <c r="U71" s="268"/>
      <c r="V71" s="412"/>
      <c r="W71" s="269"/>
      <c r="X71" s="276"/>
      <c r="Y71" s="328"/>
      <c r="Z71" s="328"/>
      <c r="AA71" s="280"/>
      <c r="AB71" s="280"/>
      <c r="AC71" s="280"/>
      <c r="AD71" s="280"/>
      <c r="AE71" s="247"/>
      <c r="AF71" s="281" t="s">
        <v>133</v>
      </c>
      <c r="AG71" s="267"/>
      <c r="AH71" s="263">
        <f>AH69*1+AH70*0.5</f>
        <v>0</v>
      </c>
      <c r="AI71" s="261"/>
      <c r="AJ71" s="268"/>
      <c r="AK71" s="269"/>
      <c r="AL71" s="276"/>
      <c r="AM71" s="277"/>
      <c r="AN71" s="280"/>
      <c r="AO71" s="280"/>
      <c r="AP71" s="284"/>
    </row>
    <row r="72" spans="2:42" s="218" customFormat="1" ht="25.5" customHeight="1">
      <c r="B72" s="204" t="s">
        <v>138</v>
      </c>
      <c r="C72" s="190"/>
      <c r="D72" s="248"/>
      <c r="E72" s="214"/>
      <c r="F72" s="280"/>
      <c r="G72" s="280"/>
      <c r="H72" s="280"/>
      <c r="I72" s="280"/>
      <c r="J72" s="280"/>
      <c r="K72" s="280"/>
      <c r="N72" s="408" t="s">
        <v>138</v>
      </c>
      <c r="O72" s="409"/>
      <c r="P72" s="409"/>
      <c r="Q72" s="409"/>
      <c r="R72" s="409"/>
      <c r="S72" s="409"/>
      <c r="T72" s="409"/>
      <c r="U72" s="409"/>
      <c r="V72" s="409"/>
      <c r="W72" s="410"/>
      <c r="X72" s="276"/>
      <c r="Y72" s="328"/>
      <c r="Z72" s="328"/>
      <c r="AA72" s="280"/>
      <c r="AB72" s="280"/>
      <c r="AC72" s="280"/>
      <c r="AD72" s="280"/>
      <c r="AE72" s="247"/>
      <c r="AF72" s="288" t="s">
        <v>138</v>
      </c>
      <c r="AG72" s="289"/>
      <c r="AH72" s="289"/>
      <c r="AI72" s="289"/>
      <c r="AJ72" s="289"/>
      <c r="AK72" s="290"/>
      <c r="AL72" s="276"/>
      <c r="AM72" s="277"/>
      <c r="AN72" s="280"/>
      <c r="AO72" s="280"/>
      <c r="AP72" s="284"/>
    </row>
    <row r="73" spans="2:42" s="218" customFormat="1" ht="25.5" customHeight="1">
      <c r="B73" s="194" t="s">
        <v>128</v>
      </c>
      <c r="C73" s="195" t="s">
        <v>129</v>
      </c>
      <c r="D73" s="220" t="s">
        <v>130</v>
      </c>
      <c r="E73" s="214"/>
      <c r="F73" s="280"/>
      <c r="G73" s="280"/>
      <c r="H73" s="280"/>
      <c r="I73" s="280"/>
      <c r="J73" s="280"/>
      <c r="K73" s="280"/>
      <c r="N73" s="404" t="s">
        <v>128</v>
      </c>
      <c r="O73" s="405"/>
      <c r="P73" s="405"/>
      <c r="Q73" s="405"/>
      <c r="R73" s="405"/>
      <c r="S73" s="262" t="s">
        <v>129</v>
      </c>
      <c r="T73" s="264"/>
      <c r="U73" s="262" t="s">
        <v>130</v>
      </c>
      <c r="V73" s="318"/>
      <c r="W73" s="257"/>
      <c r="X73" s="276"/>
      <c r="Y73" s="328"/>
      <c r="Z73" s="328"/>
      <c r="AA73" s="280"/>
      <c r="AB73" s="280"/>
      <c r="AC73" s="280"/>
      <c r="AD73" s="280"/>
      <c r="AE73" s="247"/>
      <c r="AF73" s="278" t="s">
        <v>128</v>
      </c>
      <c r="AG73" s="264"/>
      <c r="AH73" s="262" t="s">
        <v>129</v>
      </c>
      <c r="AI73" s="264"/>
      <c r="AJ73" s="262" t="s">
        <v>130</v>
      </c>
      <c r="AK73" s="257"/>
      <c r="AL73" s="276"/>
      <c r="AM73" s="277"/>
      <c r="AN73" s="280"/>
      <c r="AO73" s="280"/>
      <c r="AP73" s="284"/>
    </row>
    <row r="74" spans="2:42" s="218" customFormat="1" ht="25.5" customHeight="1">
      <c r="B74" s="207" t="s">
        <v>182</v>
      </c>
      <c r="C74" s="13">
        <v>0</v>
      </c>
      <c r="D74" s="510">
        <f>IF(C77&gt;=2,2,IF(C77&lt;1,0,1))</f>
        <v>0</v>
      </c>
      <c r="E74" s="214"/>
      <c r="F74" s="280"/>
      <c r="G74" s="280"/>
      <c r="H74" s="280"/>
      <c r="I74" s="280"/>
      <c r="J74" s="280"/>
      <c r="K74" s="280"/>
      <c r="N74" s="404" t="s">
        <v>182</v>
      </c>
      <c r="O74" s="405"/>
      <c r="P74" s="405"/>
      <c r="Q74" s="405"/>
      <c r="R74" s="406"/>
      <c r="S74" s="265">
        <v>0</v>
      </c>
      <c r="T74" s="266"/>
      <c r="U74" s="299">
        <f>IF(S77&gt;=2,2,IF(S77&lt;1,0,1))</f>
        <v>0</v>
      </c>
      <c r="V74" s="411"/>
      <c r="W74" s="271"/>
      <c r="X74" s="276"/>
      <c r="Y74" s="328"/>
      <c r="Z74" s="328"/>
      <c r="AA74" s="280"/>
      <c r="AB74" s="280"/>
      <c r="AC74" s="280"/>
      <c r="AD74" s="280"/>
      <c r="AE74" s="247"/>
      <c r="AF74" s="278" t="s">
        <v>182</v>
      </c>
      <c r="AG74" s="264"/>
      <c r="AH74" s="265">
        <v>0</v>
      </c>
      <c r="AI74" s="266"/>
      <c r="AJ74" s="283">
        <f>IF(AH77&gt;=2,2,IF(AH77=1,1,0))</f>
        <v>0</v>
      </c>
      <c r="AK74" s="271"/>
      <c r="AL74" s="276"/>
      <c r="AM74" s="277"/>
      <c r="AN74" s="280"/>
      <c r="AO74" s="280"/>
      <c r="AP74" s="284"/>
    </row>
    <row r="75" spans="2:42" s="218" customFormat="1" ht="25.5" customHeight="1">
      <c r="B75" s="207" t="s">
        <v>183</v>
      </c>
      <c r="C75" s="13">
        <v>0</v>
      </c>
      <c r="D75" s="511"/>
      <c r="E75" s="212"/>
      <c r="F75" s="280"/>
      <c r="G75" s="280"/>
      <c r="H75" s="280"/>
      <c r="I75" s="280"/>
      <c r="J75" s="280"/>
      <c r="K75" s="280"/>
      <c r="N75" s="404" t="s">
        <v>183</v>
      </c>
      <c r="O75" s="405"/>
      <c r="P75" s="405"/>
      <c r="Q75" s="405"/>
      <c r="R75" s="406"/>
      <c r="S75" s="265">
        <v>0</v>
      </c>
      <c r="T75" s="266"/>
      <c r="U75" s="301"/>
      <c r="V75" s="295"/>
      <c r="W75" s="270"/>
      <c r="X75" s="329"/>
      <c r="Y75" s="330"/>
      <c r="Z75" s="330"/>
      <c r="AA75" s="280"/>
      <c r="AB75" s="280"/>
      <c r="AC75" s="280"/>
      <c r="AD75" s="280"/>
      <c r="AE75" s="247"/>
      <c r="AF75" s="278" t="s">
        <v>183</v>
      </c>
      <c r="AG75" s="264"/>
      <c r="AH75" s="265">
        <v>0</v>
      </c>
      <c r="AI75" s="266"/>
      <c r="AJ75" s="272"/>
      <c r="AK75" s="270"/>
      <c r="AL75" s="276"/>
      <c r="AM75" s="277"/>
      <c r="AN75" s="280"/>
      <c r="AO75" s="280"/>
      <c r="AP75" s="284"/>
    </row>
    <row r="76" spans="2:42" s="218" customFormat="1" ht="25.5" customHeight="1">
      <c r="B76" s="201" t="s">
        <v>132</v>
      </c>
      <c r="C76" s="13">
        <v>0</v>
      </c>
      <c r="D76" s="511"/>
      <c r="E76" s="69"/>
      <c r="L76" s="182"/>
      <c r="N76" s="404" t="s">
        <v>132</v>
      </c>
      <c r="O76" s="405"/>
      <c r="P76" s="405"/>
      <c r="Q76" s="405"/>
      <c r="R76" s="406"/>
      <c r="S76" s="265">
        <v>0</v>
      </c>
      <c r="T76" s="266"/>
      <c r="U76" s="301"/>
      <c r="V76" s="295"/>
      <c r="W76" s="270"/>
      <c r="X76" s="71"/>
      <c r="Y76" s="71"/>
      <c r="Z76" s="71"/>
      <c r="AA76" s="71"/>
      <c r="AB76" s="71"/>
      <c r="AC76" s="71"/>
      <c r="AD76" s="71"/>
      <c r="AE76" s="185"/>
      <c r="AF76" s="278" t="s">
        <v>132</v>
      </c>
      <c r="AG76" s="264"/>
      <c r="AH76" s="265">
        <v>0</v>
      </c>
      <c r="AI76" s="266"/>
      <c r="AJ76" s="272"/>
      <c r="AK76" s="295"/>
      <c r="AL76" s="221"/>
      <c r="AM76" s="141"/>
      <c r="AN76" s="222"/>
      <c r="AO76" s="222"/>
      <c r="AP76" s="222"/>
    </row>
    <row r="77" spans="2:42" s="218" customFormat="1" ht="25.5" customHeight="1" thickBot="1">
      <c r="B77" s="202" t="s">
        <v>133</v>
      </c>
      <c r="C77" s="209">
        <f>C74+C75+C76*0.5</f>
        <v>0</v>
      </c>
      <c r="D77" s="512"/>
      <c r="E77" s="69"/>
      <c r="L77" s="182"/>
      <c r="N77" s="413" t="s">
        <v>133</v>
      </c>
      <c r="O77" s="414"/>
      <c r="P77" s="414"/>
      <c r="Q77" s="414"/>
      <c r="R77" s="414"/>
      <c r="S77" s="258">
        <f>S74+S75+S76*0.5</f>
        <v>0</v>
      </c>
      <c r="T77" s="267"/>
      <c r="U77" s="423"/>
      <c r="V77" s="423"/>
      <c r="W77" s="424"/>
      <c r="X77" s="71"/>
      <c r="Y77" s="71"/>
      <c r="Z77" s="71"/>
      <c r="AA77" s="71"/>
      <c r="AB77" s="71"/>
      <c r="AC77" s="71"/>
      <c r="AD77" s="71"/>
      <c r="AE77" s="185"/>
      <c r="AF77" s="281" t="s">
        <v>133</v>
      </c>
      <c r="AG77" s="267"/>
      <c r="AH77" s="258">
        <f>AH74+AH75+AH76*0.5</f>
        <v>0</v>
      </c>
      <c r="AI77" s="267"/>
      <c r="AJ77" s="268"/>
      <c r="AK77" s="269"/>
      <c r="AL77" s="177"/>
      <c r="AM77" s="71"/>
      <c r="AN77" s="222"/>
      <c r="AO77" s="222"/>
      <c r="AP77" s="222"/>
    </row>
    <row r="78" spans="2:42" s="218" customFormat="1" ht="25.5" customHeight="1">
      <c r="B78" s="204" t="s">
        <v>139</v>
      </c>
      <c r="C78" s="190"/>
      <c r="D78" s="248"/>
      <c r="E78" s="69"/>
      <c r="N78" s="408" t="s">
        <v>139</v>
      </c>
      <c r="O78" s="422"/>
      <c r="P78" s="422"/>
      <c r="Q78" s="422"/>
      <c r="R78" s="422"/>
      <c r="S78" s="409"/>
      <c r="T78" s="409"/>
      <c r="U78" s="409"/>
      <c r="V78" s="409"/>
      <c r="W78" s="410"/>
      <c r="X78" s="71"/>
      <c r="Y78" s="71"/>
      <c r="Z78" s="71"/>
      <c r="AA78" s="71"/>
      <c r="AB78" s="71"/>
      <c r="AC78" s="71"/>
      <c r="AD78" s="71"/>
      <c r="AE78" s="185"/>
      <c r="AF78" s="288" t="s">
        <v>139</v>
      </c>
      <c r="AG78" s="289"/>
      <c r="AH78" s="289"/>
      <c r="AI78" s="289"/>
      <c r="AJ78" s="289"/>
      <c r="AK78" s="290"/>
      <c r="AL78" s="177"/>
      <c r="AM78" s="71"/>
      <c r="AN78" s="222"/>
      <c r="AO78" s="222"/>
      <c r="AP78" s="222"/>
    </row>
    <row r="79" spans="2:42" s="218" customFormat="1" ht="25.5" customHeight="1">
      <c r="B79" s="194" t="s">
        <v>128</v>
      </c>
      <c r="C79" s="195" t="s">
        <v>129</v>
      </c>
      <c r="D79" s="220" t="s">
        <v>130</v>
      </c>
      <c r="E79" s="69"/>
      <c r="N79" s="404" t="s">
        <v>128</v>
      </c>
      <c r="O79" s="405"/>
      <c r="P79" s="405"/>
      <c r="Q79" s="405"/>
      <c r="R79" s="405"/>
      <c r="S79" s="262" t="s">
        <v>129</v>
      </c>
      <c r="T79" s="264"/>
      <c r="U79" s="262" t="s">
        <v>130</v>
      </c>
      <c r="V79" s="318"/>
      <c r="W79" s="257"/>
      <c r="X79" s="71"/>
      <c r="Y79" s="71"/>
      <c r="Z79" s="71"/>
      <c r="AA79" s="71"/>
      <c r="AB79" s="71"/>
      <c r="AC79" s="71"/>
      <c r="AD79" s="71"/>
      <c r="AE79" s="185"/>
      <c r="AF79" s="278" t="s">
        <v>128</v>
      </c>
      <c r="AG79" s="264"/>
      <c r="AH79" s="262" t="s">
        <v>129</v>
      </c>
      <c r="AI79" s="264"/>
      <c r="AJ79" s="262" t="s">
        <v>130</v>
      </c>
      <c r="AK79" s="257"/>
      <c r="AL79" s="177"/>
      <c r="AM79" s="71"/>
      <c r="AN79" s="222"/>
      <c r="AO79" s="222"/>
      <c r="AP79" s="222"/>
    </row>
    <row r="80" spans="2:42" s="218" customFormat="1" ht="25.5" customHeight="1">
      <c r="B80" s="252" t="s">
        <v>150</v>
      </c>
      <c r="C80" s="195">
        <f>IF(B80="なし",0,IF(B80="①高効率照明器具",1,2))</f>
        <v>0</v>
      </c>
      <c r="D80" s="510">
        <f>IF(C82&gt;=2,2,INT(C82))</f>
        <v>0</v>
      </c>
      <c r="E80" s="69"/>
      <c r="N80" s="419" t="s">
        <v>150</v>
      </c>
      <c r="O80" s="420"/>
      <c r="P80" s="420"/>
      <c r="Q80" s="420"/>
      <c r="R80" s="421"/>
      <c r="S80" s="262">
        <f>IF(N80="なし",0,IF(N80="①高効率照明器具",1,2))</f>
        <v>0</v>
      </c>
      <c r="T80" s="264"/>
      <c r="U80" s="283">
        <f>IF(S82&gt;=2,2,INT(S82))</f>
        <v>0</v>
      </c>
      <c r="V80" s="411"/>
      <c r="W80" s="271"/>
      <c r="X80" s="71"/>
      <c r="Y80" s="71"/>
      <c r="Z80" s="71"/>
      <c r="AA80" s="71"/>
      <c r="AB80" s="71"/>
      <c r="AC80" s="71"/>
      <c r="AD80" s="71"/>
      <c r="AE80" s="185"/>
      <c r="AF80" s="285" t="s">
        <v>150</v>
      </c>
      <c r="AG80" s="266"/>
      <c r="AH80" s="262">
        <f>IF(AF80="なし",0,IF(AF80="①高効率照明器具",1,2))</f>
        <v>0</v>
      </c>
      <c r="AI80" s="264"/>
      <c r="AJ80" s="283">
        <f>IF(AH82&gt;=2,2,INT(AH82))</f>
        <v>0</v>
      </c>
      <c r="AK80" s="271"/>
      <c r="AL80" s="177"/>
      <c r="AM80" s="71"/>
      <c r="AN80" s="222"/>
      <c r="AO80" s="222"/>
      <c r="AP80" s="222"/>
    </row>
    <row r="81" spans="2:42" s="218" customFormat="1" ht="25.5" customHeight="1">
      <c r="B81" s="201" t="s">
        <v>132</v>
      </c>
      <c r="C81" s="13">
        <v>0</v>
      </c>
      <c r="D81" s="513"/>
      <c r="E81" s="69"/>
      <c r="N81" s="404" t="s">
        <v>132</v>
      </c>
      <c r="O81" s="405"/>
      <c r="P81" s="405"/>
      <c r="Q81" s="405"/>
      <c r="R81" s="406"/>
      <c r="S81" s="265">
        <v>0</v>
      </c>
      <c r="T81" s="266"/>
      <c r="U81" s="291"/>
      <c r="V81" s="295"/>
      <c r="W81" s="270"/>
      <c r="X81" s="71"/>
      <c r="Y81" s="71"/>
      <c r="Z81" s="71"/>
      <c r="AA81" s="71"/>
      <c r="AB81" s="71"/>
      <c r="AC81" s="71"/>
      <c r="AD81" s="71"/>
      <c r="AE81" s="185"/>
      <c r="AF81" s="278" t="s">
        <v>132</v>
      </c>
      <c r="AG81" s="264"/>
      <c r="AH81" s="265">
        <v>0</v>
      </c>
      <c r="AI81" s="266"/>
      <c r="AJ81" s="291"/>
      <c r="AK81" s="270"/>
      <c r="AL81" s="177"/>
      <c r="AM81" s="71"/>
      <c r="AN81" s="222"/>
      <c r="AO81" s="222"/>
      <c r="AP81" s="222"/>
    </row>
    <row r="82" spans="2:42" s="218" customFormat="1" ht="25.5" customHeight="1" thickBot="1">
      <c r="B82" s="202" t="s">
        <v>133</v>
      </c>
      <c r="C82" s="203">
        <f>C80*1+C81*0.5</f>
        <v>0</v>
      </c>
      <c r="D82" s="514"/>
      <c r="E82" s="69"/>
      <c r="N82" s="413" t="s">
        <v>133</v>
      </c>
      <c r="O82" s="414"/>
      <c r="P82" s="414"/>
      <c r="Q82" s="414"/>
      <c r="R82" s="414"/>
      <c r="S82" s="258">
        <f>S80*1+S81*0.5</f>
        <v>0</v>
      </c>
      <c r="T82" s="267">
        <f>T80*1+T81*0.5</f>
        <v>0</v>
      </c>
      <c r="U82" s="292"/>
      <c r="V82" s="412"/>
      <c r="W82" s="269"/>
      <c r="X82" s="71"/>
      <c r="Y82" s="71"/>
      <c r="Z82" s="71"/>
      <c r="AA82" s="71"/>
      <c r="AB82" s="71"/>
      <c r="AC82" s="71"/>
      <c r="AD82" s="71"/>
      <c r="AE82" s="185"/>
      <c r="AF82" s="281" t="s">
        <v>133</v>
      </c>
      <c r="AG82" s="267"/>
      <c r="AH82" s="258">
        <f>AH80*1+AH81*0.5</f>
        <v>0</v>
      </c>
      <c r="AI82" s="267">
        <f>AI80*1+AI81*0.5</f>
        <v>0</v>
      </c>
      <c r="AJ82" s="292"/>
      <c r="AK82" s="269"/>
      <c r="AL82" s="177"/>
      <c r="AM82" s="71"/>
      <c r="AN82" s="222"/>
      <c r="AO82" s="222"/>
      <c r="AP82" s="222"/>
    </row>
    <row r="83" spans="2:42" s="218" customFormat="1" ht="25.5" customHeight="1">
      <c r="B83" s="204" t="s">
        <v>140</v>
      </c>
      <c r="C83" s="190"/>
      <c r="D83" s="248"/>
      <c r="E83" s="69"/>
      <c r="N83" s="408" t="s">
        <v>140</v>
      </c>
      <c r="O83" s="409"/>
      <c r="P83" s="409"/>
      <c r="Q83" s="409"/>
      <c r="R83" s="409"/>
      <c r="S83" s="409"/>
      <c r="T83" s="409"/>
      <c r="U83" s="409"/>
      <c r="V83" s="409"/>
      <c r="W83" s="410"/>
      <c r="X83" s="71"/>
      <c r="Y83" s="71"/>
      <c r="Z83" s="71"/>
      <c r="AA83" s="71"/>
      <c r="AB83" s="71"/>
      <c r="AC83" s="71"/>
      <c r="AD83" s="71"/>
      <c r="AE83" s="185"/>
      <c r="AF83" s="288" t="s">
        <v>140</v>
      </c>
      <c r="AG83" s="289"/>
      <c r="AH83" s="289"/>
      <c r="AI83" s="289"/>
      <c r="AJ83" s="289"/>
      <c r="AK83" s="290"/>
      <c r="AL83" s="177"/>
      <c r="AM83" s="71"/>
      <c r="AN83" s="222"/>
      <c r="AO83" s="222"/>
      <c r="AP83" s="222"/>
    </row>
    <row r="84" spans="2:42" s="218" customFormat="1" ht="25.5" customHeight="1">
      <c r="B84" s="194" t="s">
        <v>128</v>
      </c>
      <c r="C84" s="195" t="s">
        <v>129</v>
      </c>
      <c r="D84" s="223" t="s">
        <v>130</v>
      </c>
      <c r="E84" s="69"/>
      <c r="N84" s="404" t="s">
        <v>128</v>
      </c>
      <c r="O84" s="405"/>
      <c r="P84" s="405"/>
      <c r="Q84" s="405"/>
      <c r="R84" s="405"/>
      <c r="S84" s="262" t="s">
        <v>129</v>
      </c>
      <c r="T84" s="318"/>
      <c r="U84" s="416" t="s">
        <v>48</v>
      </c>
      <c r="V84" s="417"/>
      <c r="W84" s="418"/>
      <c r="X84" s="71"/>
      <c r="Y84" s="71"/>
      <c r="Z84" s="71"/>
      <c r="AA84" s="71"/>
      <c r="AB84" s="71"/>
      <c r="AC84" s="71"/>
      <c r="AD84" s="71"/>
      <c r="AE84" s="185"/>
      <c r="AF84" s="278" t="s">
        <v>128</v>
      </c>
      <c r="AG84" s="264"/>
      <c r="AH84" s="262" t="s">
        <v>129</v>
      </c>
      <c r="AI84" s="264"/>
      <c r="AJ84" s="293" t="s">
        <v>130</v>
      </c>
      <c r="AK84" s="294"/>
      <c r="AL84" s="177"/>
      <c r="AM84" s="71"/>
      <c r="AN84" s="222"/>
      <c r="AO84" s="222"/>
      <c r="AP84" s="222"/>
    </row>
    <row r="85" spans="2:42" s="218" customFormat="1" ht="25.5" customHeight="1">
      <c r="B85" s="207" t="s">
        <v>141</v>
      </c>
      <c r="C85" s="13">
        <v>0</v>
      </c>
      <c r="D85" s="510">
        <f>IF(C87&gt;=1.5,2,IF(C87&lt;1,0,1))</f>
        <v>0</v>
      </c>
      <c r="E85" s="69"/>
      <c r="N85" s="404" t="s">
        <v>141</v>
      </c>
      <c r="O85" s="405"/>
      <c r="P85" s="405"/>
      <c r="Q85" s="405"/>
      <c r="R85" s="406"/>
      <c r="S85" s="265">
        <v>0</v>
      </c>
      <c r="T85" s="407"/>
      <c r="U85" s="283">
        <f>IF(S87&gt;=2,2,INT(S87))</f>
        <v>0</v>
      </c>
      <c r="V85" s="411"/>
      <c r="W85" s="271"/>
      <c r="X85" s="71"/>
      <c r="Y85" s="71"/>
      <c r="Z85" s="71"/>
      <c r="AA85" s="71"/>
      <c r="AB85" s="71"/>
      <c r="AC85" s="71"/>
      <c r="AD85" s="71"/>
      <c r="AE85" s="185"/>
      <c r="AF85" s="278" t="s">
        <v>141</v>
      </c>
      <c r="AG85" s="264"/>
      <c r="AH85" s="265">
        <v>0</v>
      </c>
      <c r="AI85" s="266"/>
      <c r="AJ85" s="283">
        <f>IF(AH87&gt;=1.5,2,IF(AH87&lt;1,0,1))</f>
        <v>0</v>
      </c>
      <c r="AK85" s="271"/>
      <c r="AL85" s="177"/>
      <c r="AM85" s="71"/>
      <c r="AN85" s="222"/>
      <c r="AO85" s="222"/>
      <c r="AP85" s="222"/>
    </row>
    <row r="86" spans="2:42" s="218" customFormat="1" ht="25.5" customHeight="1">
      <c r="B86" s="201" t="s">
        <v>132</v>
      </c>
      <c r="C86" s="13">
        <v>0</v>
      </c>
      <c r="D86" s="511"/>
      <c r="E86" s="69"/>
      <c r="N86" s="404" t="s">
        <v>132</v>
      </c>
      <c r="O86" s="405"/>
      <c r="P86" s="405"/>
      <c r="Q86" s="405"/>
      <c r="R86" s="406"/>
      <c r="S86" s="265">
        <v>0</v>
      </c>
      <c r="T86" s="407"/>
      <c r="U86" s="291"/>
      <c r="V86" s="295"/>
      <c r="W86" s="270"/>
      <c r="X86" s="71"/>
      <c r="Y86" s="71"/>
      <c r="Z86" s="71"/>
      <c r="AA86" s="71"/>
      <c r="AB86" s="71"/>
      <c r="AC86" s="71"/>
      <c r="AD86" s="71"/>
      <c r="AE86" s="185"/>
      <c r="AF86" s="278" t="s">
        <v>132</v>
      </c>
      <c r="AG86" s="264"/>
      <c r="AH86" s="265">
        <v>0</v>
      </c>
      <c r="AI86" s="266"/>
      <c r="AJ86" s="272"/>
      <c r="AK86" s="270"/>
      <c r="AL86" s="177"/>
      <c r="AM86" s="71"/>
      <c r="AN86" s="222"/>
      <c r="AO86" s="222"/>
      <c r="AP86" s="222"/>
    </row>
    <row r="87" spans="2:37" ht="25.5" customHeight="1" thickBot="1">
      <c r="B87" s="202" t="s">
        <v>133</v>
      </c>
      <c r="C87" s="203">
        <f>C85*1+C86*0.5</f>
        <v>0</v>
      </c>
      <c r="D87" s="512"/>
      <c r="E87" s="69"/>
      <c r="F87" s="69"/>
      <c r="H87" s="218"/>
      <c r="I87" s="218"/>
      <c r="N87" s="413" t="s">
        <v>133</v>
      </c>
      <c r="O87" s="414"/>
      <c r="P87" s="414"/>
      <c r="Q87" s="414"/>
      <c r="R87" s="414"/>
      <c r="S87" s="263">
        <f>S85*1+S86*0.5</f>
        <v>0</v>
      </c>
      <c r="T87" s="415"/>
      <c r="U87" s="292"/>
      <c r="V87" s="412"/>
      <c r="W87" s="269"/>
      <c r="AF87" s="281" t="s">
        <v>133</v>
      </c>
      <c r="AG87" s="267"/>
      <c r="AH87" s="263">
        <f>AH85*1+AH86*0.5</f>
        <v>0</v>
      </c>
      <c r="AI87" s="261"/>
      <c r="AJ87" s="268"/>
      <c r="AK87" s="269"/>
    </row>
    <row r="88" spans="1:13" ht="25.5" customHeight="1">
      <c r="A88" s="224"/>
      <c r="B88" s="225"/>
      <c r="C88" s="225"/>
      <c r="D88" s="225"/>
      <c r="E88" s="224"/>
      <c r="F88" s="224"/>
      <c r="G88" s="224"/>
      <c r="H88" s="226"/>
      <c r="I88" s="226"/>
      <c r="J88" s="224"/>
      <c r="K88" s="224"/>
      <c r="L88" s="224"/>
      <c r="M88" s="224"/>
    </row>
    <row r="89" spans="1:13" ht="25.5" customHeight="1">
      <c r="A89" s="224"/>
      <c r="B89" s="225"/>
      <c r="C89" s="225"/>
      <c r="D89" s="225"/>
      <c r="E89" s="224"/>
      <c r="F89" s="224"/>
      <c r="G89" s="224"/>
      <c r="H89" s="224"/>
      <c r="I89" s="224"/>
      <c r="J89" s="224"/>
      <c r="K89" s="224"/>
      <c r="L89" s="224"/>
      <c r="M89" s="224"/>
    </row>
    <row r="90" spans="1:13" ht="25.5" customHeight="1">
      <c r="A90" s="224"/>
      <c r="B90" s="225"/>
      <c r="C90" s="225"/>
      <c r="D90" s="225"/>
      <c r="E90" s="224"/>
      <c r="F90" s="224"/>
      <c r="G90" s="224"/>
      <c r="H90" s="224"/>
      <c r="I90" s="224"/>
      <c r="J90" s="224"/>
      <c r="K90" s="224"/>
      <c r="L90" s="224"/>
      <c r="M90" s="224"/>
    </row>
    <row r="91" spans="1:13" ht="25.5" customHeight="1">
      <c r="A91" s="224"/>
      <c r="B91" s="225"/>
      <c r="C91" s="225"/>
      <c r="D91" s="225"/>
      <c r="E91" s="224"/>
      <c r="F91" s="224"/>
      <c r="G91" s="224"/>
      <c r="H91" s="224"/>
      <c r="I91" s="224"/>
      <c r="J91" s="224"/>
      <c r="K91" s="224"/>
      <c r="L91" s="224"/>
      <c r="M91" s="224"/>
    </row>
    <row r="92" spans="1:13" ht="25.5" customHeight="1">
      <c r="A92" s="224"/>
      <c r="B92" s="225"/>
      <c r="C92" s="225"/>
      <c r="D92" s="225"/>
      <c r="E92" s="224"/>
      <c r="F92" s="224"/>
      <c r="G92" s="224"/>
      <c r="H92" s="224"/>
      <c r="I92" s="224"/>
      <c r="J92" s="224"/>
      <c r="K92" s="224"/>
      <c r="L92" s="224"/>
      <c r="M92" s="224"/>
    </row>
    <row r="93" spans="1:13" ht="27.75" customHeight="1">
      <c r="A93" s="224"/>
      <c r="B93" s="225"/>
      <c r="C93" s="225"/>
      <c r="D93" s="225"/>
      <c r="E93" s="224"/>
      <c r="F93" s="224"/>
      <c r="G93" s="224"/>
      <c r="H93" s="224"/>
      <c r="I93" s="224"/>
      <c r="J93" s="224"/>
      <c r="K93" s="224"/>
      <c r="L93" s="224"/>
      <c r="M93" s="224"/>
    </row>
    <row r="94" spans="5:6" ht="18" customHeight="1">
      <c r="E94" s="69"/>
      <c r="F94" s="69"/>
    </row>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sheetData>
  <sheetProtection password="DBA6" sheet="1" objects="1" scenarios="1"/>
  <mergeCells count="488">
    <mergeCell ref="AP3:AS3"/>
    <mergeCell ref="Y3:AE3"/>
    <mergeCell ref="AG3:AH3"/>
    <mergeCell ref="AJ3:AK3"/>
    <mergeCell ref="AM3:AN3"/>
    <mergeCell ref="R29:T29"/>
    <mergeCell ref="R30:T30"/>
    <mergeCell ref="R31:T31"/>
    <mergeCell ref="R32:T32"/>
    <mergeCell ref="R25:T25"/>
    <mergeCell ref="R26:T26"/>
    <mergeCell ref="R27:T27"/>
    <mergeCell ref="R28:T28"/>
    <mergeCell ref="R21:T21"/>
    <mergeCell ref="R22:T22"/>
    <mergeCell ref="R23:T23"/>
    <mergeCell ref="R24:T24"/>
    <mergeCell ref="R17:T17"/>
    <mergeCell ref="R18:T18"/>
    <mergeCell ref="R19:T19"/>
    <mergeCell ref="R20:T20"/>
    <mergeCell ref="P33:AE33"/>
    <mergeCell ref="R6:AE6"/>
    <mergeCell ref="P5:AE5"/>
    <mergeCell ref="R7:T7"/>
    <mergeCell ref="R8:T8"/>
    <mergeCell ref="R9:T9"/>
    <mergeCell ref="R10:T10"/>
    <mergeCell ref="R11:T11"/>
    <mergeCell ref="R12:T12"/>
    <mergeCell ref="R13:T13"/>
    <mergeCell ref="AF52:AK52"/>
    <mergeCell ref="AL52:AP52"/>
    <mergeCell ref="N53:R53"/>
    <mergeCell ref="S53:T53"/>
    <mergeCell ref="U53:W53"/>
    <mergeCell ref="AA53:AB53"/>
    <mergeCell ref="X53:Z53"/>
    <mergeCell ref="AC53:AD53"/>
    <mergeCell ref="AN53:AO53"/>
    <mergeCell ref="AL53:AM53"/>
    <mergeCell ref="N55:R55"/>
    <mergeCell ref="S55:T55"/>
    <mergeCell ref="N56:R56"/>
    <mergeCell ref="S56:T56"/>
    <mergeCell ref="X52:AD52"/>
    <mergeCell ref="N52:W52"/>
    <mergeCell ref="N54:R54"/>
    <mergeCell ref="S54:T54"/>
    <mergeCell ref="X54:Z54"/>
    <mergeCell ref="G18:H18"/>
    <mergeCell ref="G16:H16"/>
    <mergeCell ref="M16:N16"/>
    <mergeCell ref="G15:H15"/>
    <mergeCell ref="I15:J15"/>
    <mergeCell ref="K15:L15"/>
    <mergeCell ref="M15:N15"/>
    <mergeCell ref="G17:H17"/>
    <mergeCell ref="I17:J17"/>
    <mergeCell ref="K17:L17"/>
    <mergeCell ref="M17:N17"/>
    <mergeCell ref="S57:T57"/>
    <mergeCell ref="U57:W57"/>
    <mergeCell ref="N58:R58"/>
    <mergeCell ref="S58:T58"/>
    <mergeCell ref="U58:W58"/>
    <mergeCell ref="N57:R57"/>
    <mergeCell ref="U31:AE31"/>
    <mergeCell ref="U32:AE32"/>
    <mergeCell ref="P31:Q32"/>
    <mergeCell ref="S61:T61"/>
    <mergeCell ref="N62:W62"/>
    <mergeCell ref="N59:R59"/>
    <mergeCell ref="S59:T59"/>
    <mergeCell ref="N60:R60"/>
    <mergeCell ref="S60:T60"/>
    <mergeCell ref="AI33:AJ33"/>
    <mergeCell ref="N63:R63"/>
    <mergeCell ref="S63:T63"/>
    <mergeCell ref="U63:W63"/>
    <mergeCell ref="U54:W56"/>
    <mergeCell ref="AC54:AD65"/>
    <mergeCell ref="N64:R64"/>
    <mergeCell ref="U59:W61"/>
    <mergeCell ref="N61:R61"/>
    <mergeCell ref="S64:T64"/>
    <mergeCell ref="AK10:AK13"/>
    <mergeCell ref="AJ10:AJ13"/>
    <mergeCell ref="AH26:AH29"/>
    <mergeCell ref="AG26:AG29"/>
    <mergeCell ref="AJ26:AJ29"/>
    <mergeCell ref="AN26:AN29"/>
    <mergeCell ref="AM26:AM29"/>
    <mergeCell ref="AK26:AK29"/>
    <mergeCell ref="U30:AE30"/>
    <mergeCell ref="U28:AE28"/>
    <mergeCell ref="N65:R65"/>
    <mergeCell ref="S65:T65"/>
    <mergeCell ref="U64:W66"/>
    <mergeCell ref="N66:R66"/>
    <mergeCell ref="S66:T66"/>
    <mergeCell ref="D85:D87"/>
    <mergeCell ref="D69:D71"/>
    <mergeCell ref="D74:D77"/>
    <mergeCell ref="N68:R68"/>
    <mergeCell ref="N69:R69"/>
    <mergeCell ref="N70:R70"/>
    <mergeCell ref="N71:R71"/>
    <mergeCell ref="N73:R73"/>
    <mergeCell ref="N74:R74"/>
    <mergeCell ref="D80:D82"/>
    <mergeCell ref="P26:Q29"/>
    <mergeCell ref="G20:H20"/>
    <mergeCell ref="I20:J20"/>
    <mergeCell ref="G8:N8"/>
    <mergeCell ref="G9:N9"/>
    <mergeCell ref="G10:N10"/>
    <mergeCell ref="I18:J18"/>
    <mergeCell ref="K18:L18"/>
    <mergeCell ref="M18:N18"/>
    <mergeCell ref="B12:N12"/>
    <mergeCell ref="C8:E8"/>
    <mergeCell ref="C9:E9"/>
    <mergeCell ref="C25:D25"/>
    <mergeCell ref="Q11:Q13"/>
    <mergeCell ref="C10:E10"/>
    <mergeCell ref="C11:E11"/>
    <mergeCell ref="G11:N11"/>
    <mergeCell ref="I16:J16"/>
    <mergeCell ref="D13:N13"/>
    <mergeCell ref="H25:L25"/>
    <mergeCell ref="B5:N6"/>
    <mergeCell ref="P7:Q7"/>
    <mergeCell ref="U7:AE7"/>
    <mergeCell ref="C7:E7"/>
    <mergeCell ref="G7:N7"/>
    <mergeCell ref="P6:Q6"/>
    <mergeCell ref="U21:AE21"/>
    <mergeCell ref="U29:AE29"/>
    <mergeCell ref="U26:AE26"/>
    <mergeCell ref="U27:AE27"/>
    <mergeCell ref="U15:AE15"/>
    <mergeCell ref="Q15:Q16"/>
    <mergeCell ref="U14:AE14"/>
    <mergeCell ref="U8:AE8"/>
    <mergeCell ref="U9:AE9"/>
    <mergeCell ref="P8:Q9"/>
    <mergeCell ref="R14:T14"/>
    <mergeCell ref="R15:T15"/>
    <mergeCell ref="R16:T16"/>
    <mergeCell ref="AO33:AS33"/>
    <mergeCell ref="S68:T68"/>
    <mergeCell ref="U68:W68"/>
    <mergeCell ref="S69:T69"/>
    <mergeCell ref="U69:W71"/>
    <mergeCell ref="S70:T70"/>
    <mergeCell ref="S71:T71"/>
    <mergeCell ref="N67:W67"/>
    <mergeCell ref="AL33:AM33"/>
    <mergeCell ref="AF33:AG33"/>
    <mergeCell ref="D59:D61"/>
    <mergeCell ref="D64:D66"/>
    <mergeCell ref="F75:G75"/>
    <mergeCell ref="F53:G53"/>
    <mergeCell ref="F61:G61"/>
    <mergeCell ref="F63:G63"/>
    <mergeCell ref="F60:G60"/>
    <mergeCell ref="F67:G67"/>
    <mergeCell ref="F68:G68"/>
    <mergeCell ref="F69:G69"/>
    <mergeCell ref="M19:N19"/>
    <mergeCell ref="AO13:AS13"/>
    <mergeCell ref="AO14:AS14"/>
    <mergeCell ref="N77:R77"/>
    <mergeCell ref="AO16:AS16"/>
    <mergeCell ref="S74:T74"/>
    <mergeCell ref="AM17:AM22"/>
    <mergeCell ref="U16:AE16"/>
    <mergeCell ref="U17:AE17"/>
    <mergeCell ref="U19:AE19"/>
    <mergeCell ref="P23:Q25"/>
    <mergeCell ref="U22:AE22"/>
    <mergeCell ref="U23:AE23"/>
    <mergeCell ref="U25:AE25"/>
    <mergeCell ref="Q18:Q22"/>
    <mergeCell ref="U18:AE18"/>
    <mergeCell ref="U24:AE24"/>
    <mergeCell ref="U20:AE20"/>
    <mergeCell ref="P10:P22"/>
    <mergeCell ref="U10:AE10"/>
    <mergeCell ref="M20:N20"/>
    <mergeCell ref="H38:K38"/>
    <mergeCell ref="H39:K39"/>
    <mergeCell ref="M25:N25"/>
    <mergeCell ref="M22:N22"/>
    <mergeCell ref="M26:N26"/>
    <mergeCell ref="M23:N23"/>
    <mergeCell ref="J21:L21"/>
    <mergeCell ref="M27:N27"/>
    <mergeCell ref="F41:G41"/>
    <mergeCell ref="F46:G47"/>
    <mergeCell ref="F42:G42"/>
    <mergeCell ref="F43:G43"/>
    <mergeCell ref="F44:G44"/>
    <mergeCell ref="F45:G45"/>
    <mergeCell ref="H40:K40"/>
    <mergeCell ref="H41:K41"/>
    <mergeCell ref="H45:K45"/>
    <mergeCell ref="H42:K42"/>
    <mergeCell ref="H44:K44"/>
    <mergeCell ref="S77:T77"/>
    <mergeCell ref="N78:W78"/>
    <mergeCell ref="U74:W77"/>
    <mergeCell ref="N79:R79"/>
    <mergeCell ref="S79:T79"/>
    <mergeCell ref="U79:W79"/>
    <mergeCell ref="N75:R75"/>
    <mergeCell ref="S75:T75"/>
    <mergeCell ref="N76:R76"/>
    <mergeCell ref="S76:T76"/>
    <mergeCell ref="U84:W84"/>
    <mergeCell ref="N83:W83"/>
    <mergeCell ref="N80:R80"/>
    <mergeCell ref="S80:T80"/>
    <mergeCell ref="U80:W82"/>
    <mergeCell ref="N81:R81"/>
    <mergeCell ref="S81:T81"/>
    <mergeCell ref="N82:R82"/>
    <mergeCell ref="S82:T82"/>
    <mergeCell ref="N85:R85"/>
    <mergeCell ref="S85:T85"/>
    <mergeCell ref="N72:W72"/>
    <mergeCell ref="U85:W87"/>
    <mergeCell ref="N86:R86"/>
    <mergeCell ref="S86:T86"/>
    <mergeCell ref="N87:R87"/>
    <mergeCell ref="S87:T87"/>
    <mergeCell ref="N84:R84"/>
    <mergeCell ref="S84:T84"/>
    <mergeCell ref="AF5:AH5"/>
    <mergeCell ref="AH17:AH22"/>
    <mergeCell ref="AH10:AH13"/>
    <mergeCell ref="AG17:AG22"/>
    <mergeCell ref="AG10:AG13"/>
    <mergeCell ref="AI5:AK5"/>
    <mergeCell ref="AL5:AN5"/>
    <mergeCell ref="AO5:AS6"/>
    <mergeCell ref="AO17:AS17"/>
    <mergeCell ref="AO7:AS7"/>
    <mergeCell ref="AO8:AS8"/>
    <mergeCell ref="AO9:AS9"/>
    <mergeCell ref="AJ17:AJ22"/>
    <mergeCell ref="AN17:AN22"/>
    <mergeCell ref="AM10:AM13"/>
    <mergeCell ref="AO25:AS25"/>
    <mergeCell ref="AO10:AS10"/>
    <mergeCell ref="AN10:AN13"/>
    <mergeCell ref="U11:AE11"/>
    <mergeCell ref="U12:AE12"/>
    <mergeCell ref="U13:AE13"/>
    <mergeCell ref="AO15:AS15"/>
    <mergeCell ref="AO22:AS22"/>
    <mergeCell ref="AO11:AS11"/>
    <mergeCell ref="AO12:AS12"/>
    <mergeCell ref="AO26:AS26"/>
    <mergeCell ref="AO32:AS32"/>
    <mergeCell ref="AK17:AK22"/>
    <mergeCell ref="AO31:AS31"/>
    <mergeCell ref="AO18:AS18"/>
    <mergeCell ref="AO19:AS19"/>
    <mergeCell ref="AO20:AS20"/>
    <mergeCell ref="AO21:AS21"/>
    <mergeCell ref="AO30:AS30"/>
    <mergeCell ref="AO24:AS24"/>
    <mergeCell ref="AO29:AS29"/>
    <mergeCell ref="C14:F14"/>
    <mergeCell ref="G14:N14"/>
    <mergeCell ref="M21:N21"/>
    <mergeCell ref="J22:L22"/>
    <mergeCell ref="G19:H19"/>
    <mergeCell ref="I19:J19"/>
    <mergeCell ref="AO23:AS23"/>
    <mergeCell ref="AO27:AS27"/>
    <mergeCell ref="AO28:AS28"/>
    <mergeCell ref="B13:C13"/>
    <mergeCell ref="H26:L26"/>
    <mergeCell ref="H27:L27"/>
    <mergeCell ref="B14:B15"/>
    <mergeCell ref="C27:D27"/>
    <mergeCell ref="K16:L16"/>
    <mergeCell ref="K19:L19"/>
    <mergeCell ref="J23:L23"/>
    <mergeCell ref="K20:L20"/>
    <mergeCell ref="C26:D26"/>
    <mergeCell ref="X67:Z67"/>
    <mergeCell ref="AA67:AB67"/>
    <mergeCell ref="X55:Z55"/>
    <mergeCell ref="AA54:AB54"/>
    <mergeCell ref="AA55:AB55"/>
    <mergeCell ref="AA56:AB56"/>
    <mergeCell ref="X56:Z56"/>
    <mergeCell ref="X61:Z61"/>
    <mergeCell ref="X63:Z63"/>
    <mergeCell ref="X65:Z65"/>
    <mergeCell ref="AC68:AD75"/>
    <mergeCell ref="AA58:AB58"/>
    <mergeCell ref="AA59:AB59"/>
    <mergeCell ref="AA60:AB60"/>
    <mergeCell ref="AA61:AB61"/>
    <mergeCell ref="AA62:AB62"/>
    <mergeCell ref="AA63:AB63"/>
    <mergeCell ref="AA64:AB64"/>
    <mergeCell ref="AA65:AB65"/>
    <mergeCell ref="AA73:AB73"/>
    <mergeCell ref="AA57:AB57"/>
    <mergeCell ref="X58:Z58"/>
    <mergeCell ref="X59:Z59"/>
    <mergeCell ref="X60:Z60"/>
    <mergeCell ref="X57:Z57"/>
    <mergeCell ref="X68:Z68"/>
    <mergeCell ref="AA70:AB70"/>
    <mergeCell ref="AA71:AB71"/>
    <mergeCell ref="AA72:AB72"/>
    <mergeCell ref="X69:Z69"/>
    <mergeCell ref="X70:Z70"/>
    <mergeCell ref="X71:Z71"/>
    <mergeCell ref="X72:Z72"/>
    <mergeCell ref="AA69:AB69"/>
    <mergeCell ref="AA68:AB68"/>
    <mergeCell ref="AA74:AB74"/>
    <mergeCell ref="AA75:AB75"/>
    <mergeCell ref="F74:G74"/>
    <mergeCell ref="F73:G73"/>
    <mergeCell ref="S73:T73"/>
    <mergeCell ref="U73:W73"/>
    <mergeCell ref="X73:Z73"/>
    <mergeCell ref="X74:Z74"/>
    <mergeCell ref="X75:Z75"/>
    <mergeCell ref="H68:K75"/>
    <mergeCell ref="B48:F48"/>
    <mergeCell ref="D54:D56"/>
    <mergeCell ref="B52:D52"/>
    <mergeCell ref="B46:D47"/>
    <mergeCell ref="E46:E47"/>
    <mergeCell ref="F38:G38"/>
    <mergeCell ref="F58:G58"/>
    <mergeCell ref="F55:G55"/>
    <mergeCell ref="F56:G56"/>
    <mergeCell ref="E52:K52"/>
    <mergeCell ref="H46:K47"/>
    <mergeCell ref="H43:K43"/>
    <mergeCell ref="H53:K53"/>
    <mergeCell ref="F39:G39"/>
    <mergeCell ref="F40:G40"/>
    <mergeCell ref="F70:G70"/>
    <mergeCell ref="F71:G71"/>
    <mergeCell ref="F72:G72"/>
    <mergeCell ref="H54:K65"/>
    <mergeCell ref="AC67:AD67"/>
    <mergeCell ref="F64:G64"/>
    <mergeCell ref="F65:G65"/>
    <mergeCell ref="F54:G54"/>
    <mergeCell ref="H67:K67"/>
    <mergeCell ref="F59:G59"/>
    <mergeCell ref="F62:G62"/>
    <mergeCell ref="F57:G57"/>
    <mergeCell ref="X62:Z62"/>
    <mergeCell ref="X64:Z64"/>
    <mergeCell ref="AN54:AO54"/>
    <mergeCell ref="AN55:AO55"/>
    <mergeCell ref="AN56:AO56"/>
    <mergeCell ref="AL54:AM54"/>
    <mergeCell ref="AL55:AM55"/>
    <mergeCell ref="AL56:AM56"/>
    <mergeCell ref="AF60:AG60"/>
    <mergeCell ref="AH60:AI60"/>
    <mergeCell ref="AF58:AG58"/>
    <mergeCell ref="AN57:AO57"/>
    <mergeCell ref="AL57:AM57"/>
    <mergeCell ref="AL58:AM58"/>
    <mergeCell ref="AN58:AO58"/>
    <mergeCell ref="AN59:AO59"/>
    <mergeCell ref="AN60:AO60"/>
    <mergeCell ref="AJ73:AK73"/>
    <mergeCell ref="AN73:AO73"/>
    <mergeCell ref="AN71:AO71"/>
    <mergeCell ref="AN72:AO72"/>
    <mergeCell ref="AF72:AK72"/>
    <mergeCell ref="AJ69:AK71"/>
    <mergeCell ref="AF70:AG70"/>
    <mergeCell ref="AH70:AI70"/>
    <mergeCell ref="AF71:AG71"/>
    <mergeCell ref="AH71:AI71"/>
    <mergeCell ref="AH73:AI73"/>
    <mergeCell ref="AF74:AG74"/>
    <mergeCell ref="AH74:AI74"/>
    <mergeCell ref="AF73:AG73"/>
    <mergeCell ref="AF75:AG75"/>
    <mergeCell ref="AH75:AI75"/>
    <mergeCell ref="AH79:AI79"/>
    <mergeCell ref="AJ79:AK79"/>
    <mergeCell ref="AJ74:AK77"/>
    <mergeCell ref="AF76:AG76"/>
    <mergeCell ref="AH76:AI76"/>
    <mergeCell ref="AH77:AI77"/>
    <mergeCell ref="AF82:AG82"/>
    <mergeCell ref="AH82:AI82"/>
    <mergeCell ref="AJ80:AK82"/>
    <mergeCell ref="AH84:AI84"/>
    <mergeCell ref="AJ84:AK84"/>
    <mergeCell ref="AF80:AG80"/>
    <mergeCell ref="AH80:AI80"/>
    <mergeCell ref="AF83:AK83"/>
    <mergeCell ref="AF81:AG81"/>
    <mergeCell ref="AH81:AI81"/>
    <mergeCell ref="AF54:AG54"/>
    <mergeCell ref="AF55:AG55"/>
    <mergeCell ref="AF56:AG56"/>
    <mergeCell ref="AF85:AG85"/>
    <mergeCell ref="AF84:AG84"/>
    <mergeCell ref="AF79:AG79"/>
    <mergeCell ref="AF77:AG77"/>
    <mergeCell ref="AF61:AG61"/>
    <mergeCell ref="AF63:AG63"/>
    <mergeCell ref="AF78:AK78"/>
    <mergeCell ref="AJ63:AK63"/>
    <mergeCell ref="AJ53:AK53"/>
    <mergeCell ref="AJ54:AK56"/>
    <mergeCell ref="AH53:AI53"/>
    <mergeCell ref="AH54:AI54"/>
    <mergeCell ref="AH55:AI55"/>
    <mergeCell ref="AH56:AI56"/>
    <mergeCell ref="AH61:AI61"/>
    <mergeCell ref="AJ64:AK66"/>
    <mergeCell ref="AF66:AG66"/>
    <mergeCell ref="AH66:AI66"/>
    <mergeCell ref="AF53:AG53"/>
    <mergeCell ref="AH58:AI58"/>
    <mergeCell ref="AJ58:AK58"/>
    <mergeCell ref="AF59:AG59"/>
    <mergeCell ref="AH59:AI59"/>
    <mergeCell ref="AJ59:AK61"/>
    <mergeCell ref="AH63:AI63"/>
    <mergeCell ref="AF64:AG64"/>
    <mergeCell ref="AH64:AI64"/>
    <mergeCell ref="AF65:AG65"/>
    <mergeCell ref="AH65:AI65"/>
    <mergeCell ref="AN61:AO61"/>
    <mergeCell ref="AN75:AO75"/>
    <mergeCell ref="AL66:AP66"/>
    <mergeCell ref="AL67:AM67"/>
    <mergeCell ref="AL68:AM68"/>
    <mergeCell ref="AL69:AM69"/>
    <mergeCell ref="AN67:AO67"/>
    <mergeCell ref="AN68:AO68"/>
    <mergeCell ref="AN69:AO69"/>
    <mergeCell ref="AP68:AP75"/>
    <mergeCell ref="AL75:AM75"/>
    <mergeCell ref="AL59:AM59"/>
    <mergeCell ref="AL60:AM60"/>
    <mergeCell ref="AN65:AO65"/>
    <mergeCell ref="AN74:AO74"/>
    <mergeCell ref="AN62:AO62"/>
    <mergeCell ref="AN63:AO63"/>
    <mergeCell ref="AN64:AO64"/>
    <mergeCell ref="AL73:AM73"/>
    <mergeCell ref="AL74:AM74"/>
    <mergeCell ref="AF68:AG68"/>
    <mergeCell ref="AH68:AI68"/>
    <mergeCell ref="AJ68:AK68"/>
    <mergeCell ref="AF69:AG69"/>
    <mergeCell ref="AH69:AI69"/>
    <mergeCell ref="AJ85:AK87"/>
    <mergeCell ref="AF86:AG86"/>
    <mergeCell ref="AH86:AI86"/>
    <mergeCell ref="AF87:AG87"/>
    <mergeCell ref="AH87:AI87"/>
    <mergeCell ref="AH85:AI85"/>
    <mergeCell ref="AP54:AP65"/>
    <mergeCell ref="AL70:AM70"/>
    <mergeCell ref="AL71:AM71"/>
    <mergeCell ref="AL72:AM72"/>
    <mergeCell ref="AL62:AM62"/>
    <mergeCell ref="AN70:AO70"/>
    <mergeCell ref="AL64:AM64"/>
    <mergeCell ref="AL65:AM65"/>
    <mergeCell ref="AL63:AM63"/>
    <mergeCell ref="AL61:AM61"/>
  </mergeCells>
  <conditionalFormatting sqref="J1">
    <cfRule type="cellIs" priority="1" dxfId="0" operator="notEqual" stopIfTrue="1">
      <formula>"（学校版；改修計画）"</formula>
    </cfRule>
  </conditionalFormatting>
  <dataValidations count="9">
    <dataValidation type="list" allowBlank="1" showInputMessage="1" showErrorMessage="1" promptTitle="適用規模を選択してください。" prompt="0　：なし&#10;0.5：小規模&#10;1　：大規模" sqref="F74">
      <formula1>"0,0.5,1"</formula1>
    </dataValidation>
    <dataValidation type="list" allowBlank="1" showInputMessage="1" showErrorMessage="1" sqref="B80 N80:R80 AF80:AG80">
      <formula1>"なし,①高効率照明器具,②初期照度補正制御,③昼光利用制御"</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AF54:AG54">
      <formula1>"なし,①高断熱・高気密,②外断熱"</formula1>
    </dataValidation>
    <dataValidation type="list" allowBlank="1" showErrorMessage="1" promptTitle="適用した窓の種別を選択してください。" prompt="単層ガラス&#10;複層ガラス&#10;Low-Eガラス" sqref="B59 N59:R59 AF59:AG59">
      <formula1>"単層ガラス,複層ガラス,Low-eガラス"</formula1>
    </dataValidation>
    <dataValidation type="list" operator="equal" allowBlank="1" showErrorMessage="1" promptTitle="適用規模を選択してください。" prompt="0　：なし&#10;0.5：小規模&#10;1　：大規模" sqref="C55 C60 C64:C65 C69:C70 C74:C76 C81 C85:C86 S55:T55 S60:T60 S64:T65 S69:T70 S74:T76 S81:T81 S85:T86 AH81:AI81 AH74:AI76 AH69:AI70 AH64:AI65 AH60:AI60 AH55:AI55 AH85:AI86">
      <formula1>"0,1,2"</formula1>
    </dataValidation>
    <dataValidation allowBlank="1" showErrorMessage="1" sqref="F68:G73 AN65:AO87 AA65:AB87 AA52:AB53 S87:T87 AP52:AP87 AN52:AO53 U52:Z87 N81:R87 N52:T53 N55:R58 S56:T59 S61:T63 S66:T68 S71:T73 N60:R79 S77:T80 S82:T84 AF55:AG58 AJ52:AM87 AF81:AG87 AC52:AE87 AH61:AI63 AH77:AI80 AH71:AI73 AH66:AI68 AF60:AG79 AH56:AI59 AH52:AI54 AF52:AG53 AH87:AI87 AH82:AI84"/>
    <dataValidation type="list" operator="equal" allowBlank="1" showErrorMessage="1" promptTitle="適用規模を選択してください。" prompt="0　：なし&#10;0.5：小規模&#10;1　：大規模" sqref="F54:G64 AA54:AB64 AN54:AO64">
      <formula1>"0,0.5,1"</formula1>
    </dataValidation>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32 AI7:AI32 AL7:AL32">
      <formula1>0</formula1>
      <formula2>2</formula2>
    </dataValidation>
  </dataValidations>
  <printOptions horizontalCentered="1"/>
  <pageMargins left="0.22" right="0.2" top="0.6692913385826772" bottom="0.5118110236220472" header="0.5118110236220472" footer="0.31496062992125984"/>
  <pageSetup fitToHeight="0" fitToWidth="1" horizontalDpi="600" verticalDpi="600" orientation="landscape" paperSize="9" scale="37" r:id="rId4"/>
  <headerFooter alignWithMargins="0">
    <oddFooter>&amp;R&amp;20&amp;A</oddFooter>
  </headerFooter>
  <rowBreaks count="1" manualBreakCount="1">
    <brk id="35" max="44"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P88"/>
  <sheetViews>
    <sheetView showGridLines="0" tabSelected="1" zoomScale="42" zoomScaleNormal="42" workbookViewId="0" topLeftCell="A1">
      <selection activeCell="C9" sqref="C9:E9"/>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4" width="9.875" style="177" customWidth="1"/>
    <col min="35" max="35" width="10.50390625" style="177" customWidth="1"/>
    <col min="36" max="36" width="10.50390625" style="71" customWidth="1"/>
    <col min="37" max="38" width="10.25390625" style="69" customWidth="1"/>
    <col min="39" max="39" width="19.00390625" style="69" customWidth="1"/>
    <col min="40" max="40" width="4.875" style="69" customWidth="1"/>
    <col min="41" max="16384" width="8.625" style="69" customWidth="1"/>
  </cols>
  <sheetData>
    <row r="1" spans="1:35" s="75" customFormat="1" ht="28.5">
      <c r="A1" s="69"/>
      <c r="B1" s="70" t="s">
        <v>142</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I1" s="71"/>
    </row>
    <row r="2" spans="1:34" s="75" customFormat="1" ht="15" customHeight="1">
      <c r="A2" s="69"/>
      <c r="B2" s="70"/>
      <c r="C2" s="71"/>
      <c r="D2" s="71"/>
      <c r="E2" s="71"/>
      <c r="F2" s="71"/>
      <c r="G2" s="71"/>
      <c r="H2" s="71"/>
      <c r="I2" s="71"/>
      <c r="J2" s="71"/>
      <c r="K2" s="71"/>
      <c r="L2" s="71"/>
      <c r="M2" s="71"/>
      <c r="N2" s="71"/>
      <c r="O2" s="71"/>
      <c r="R2" s="76"/>
      <c r="AD2" s="77" t="s">
        <v>184</v>
      </c>
      <c r="AF2" s="78"/>
      <c r="AG2" s="78" t="s">
        <v>184</v>
      </c>
      <c r="AH2" s="78"/>
    </row>
    <row r="3" spans="1:42" s="80" customFormat="1" ht="31.5" customHeight="1">
      <c r="A3" s="79"/>
      <c r="C3" s="69"/>
      <c r="D3" s="69"/>
      <c r="E3" s="69"/>
      <c r="F3" s="69"/>
      <c r="G3" s="69"/>
      <c r="H3" s="69"/>
      <c r="I3" s="69"/>
      <c r="J3" s="69"/>
      <c r="K3" s="69"/>
      <c r="L3" s="69"/>
      <c r="M3" s="69"/>
      <c r="N3" s="69"/>
      <c r="O3" s="69"/>
      <c r="P3" s="69"/>
      <c r="Q3" s="69"/>
      <c r="R3" s="69"/>
      <c r="S3" s="69"/>
      <c r="T3" s="69"/>
      <c r="U3" s="69"/>
      <c r="V3" s="69"/>
      <c r="W3" s="81" t="s">
        <v>43</v>
      </c>
      <c r="X3" s="82"/>
      <c r="Y3" s="571"/>
      <c r="Z3" s="569"/>
      <c r="AA3" s="569"/>
      <c r="AB3" s="569"/>
      <c r="AC3" s="569"/>
      <c r="AD3" s="569"/>
      <c r="AE3" s="570"/>
      <c r="AF3" s="83" t="s">
        <v>44</v>
      </c>
      <c r="AG3" s="670"/>
      <c r="AH3" s="671"/>
      <c r="AI3" s="83" t="s">
        <v>44</v>
      </c>
      <c r="AJ3" s="670"/>
      <c r="AK3" s="671"/>
      <c r="AL3" s="83" t="s">
        <v>97</v>
      </c>
      <c r="AM3" s="568"/>
      <c r="AN3" s="569"/>
      <c r="AO3" s="569"/>
      <c r="AP3" s="570"/>
    </row>
    <row r="4" spans="1:35"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79"/>
    </row>
    <row r="5" spans="1:42" s="75" customFormat="1" ht="30" customHeight="1">
      <c r="A5" s="69"/>
      <c r="B5" s="468" t="s">
        <v>45</v>
      </c>
      <c r="C5" s="469"/>
      <c r="D5" s="469"/>
      <c r="E5" s="469"/>
      <c r="F5" s="469"/>
      <c r="G5" s="469"/>
      <c r="H5" s="469"/>
      <c r="I5" s="469"/>
      <c r="J5" s="469"/>
      <c r="K5" s="469"/>
      <c r="L5" s="469"/>
      <c r="M5" s="469"/>
      <c r="N5" s="470"/>
      <c r="O5" s="69"/>
      <c r="P5" s="553" t="s">
        <v>98</v>
      </c>
      <c r="Q5" s="667"/>
      <c r="R5" s="667"/>
      <c r="S5" s="667"/>
      <c r="T5" s="667"/>
      <c r="U5" s="667"/>
      <c r="V5" s="667"/>
      <c r="W5" s="667"/>
      <c r="X5" s="667"/>
      <c r="Y5" s="667"/>
      <c r="Z5" s="667"/>
      <c r="AA5" s="667"/>
      <c r="AB5" s="667"/>
      <c r="AC5" s="667"/>
      <c r="AD5" s="667"/>
      <c r="AE5" s="668"/>
      <c r="AF5" s="387" t="s">
        <v>143</v>
      </c>
      <c r="AG5" s="388"/>
      <c r="AH5" s="389"/>
      <c r="AI5" s="387" t="s">
        <v>144</v>
      </c>
      <c r="AJ5" s="388"/>
      <c r="AK5" s="389"/>
      <c r="AL5" s="390" t="s">
        <v>46</v>
      </c>
      <c r="AM5" s="391"/>
      <c r="AN5" s="391"/>
      <c r="AO5" s="391"/>
      <c r="AP5" s="392"/>
    </row>
    <row r="6" spans="1:42" s="91" customFormat="1" ht="56.25" customHeight="1" thickBot="1">
      <c r="A6" s="87"/>
      <c r="B6" s="471"/>
      <c r="C6" s="472"/>
      <c r="D6" s="472"/>
      <c r="E6" s="472"/>
      <c r="F6" s="472"/>
      <c r="G6" s="472"/>
      <c r="H6" s="472"/>
      <c r="I6" s="472"/>
      <c r="J6" s="472"/>
      <c r="K6" s="472"/>
      <c r="L6" s="472"/>
      <c r="M6" s="472"/>
      <c r="N6" s="473"/>
      <c r="O6" s="87"/>
      <c r="P6" s="481" t="s">
        <v>47</v>
      </c>
      <c r="Q6" s="482"/>
      <c r="R6" s="550" t="s">
        <v>206</v>
      </c>
      <c r="S6" s="599"/>
      <c r="T6" s="599"/>
      <c r="U6" s="599"/>
      <c r="V6" s="599"/>
      <c r="W6" s="599"/>
      <c r="X6" s="599"/>
      <c r="Y6" s="599"/>
      <c r="Z6" s="599"/>
      <c r="AA6" s="599"/>
      <c r="AB6" s="599"/>
      <c r="AC6" s="599"/>
      <c r="AD6" s="599"/>
      <c r="AE6" s="600"/>
      <c r="AF6" s="88" t="s">
        <v>48</v>
      </c>
      <c r="AG6" s="89" t="s">
        <v>49</v>
      </c>
      <c r="AH6" s="90" t="s">
        <v>50</v>
      </c>
      <c r="AI6" s="88" t="s">
        <v>255</v>
      </c>
      <c r="AJ6" s="89" t="s">
        <v>256</v>
      </c>
      <c r="AK6" s="90" t="s">
        <v>50</v>
      </c>
      <c r="AL6" s="393"/>
      <c r="AM6" s="394"/>
      <c r="AN6" s="394"/>
      <c r="AO6" s="394"/>
      <c r="AP6" s="395"/>
    </row>
    <row r="7" spans="1:42" s="75" customFormat="1" ht="45" customHeight="1">
      <c r="A7" s="69"/>
      <c r="B7" s="92" t="s">
        <v>51</v>
      </c>
      <c r="C7" s="475" t="s">
        <v>275</v>
      </c>
      <c r="D7" s="476"/>
      <c r="E7" s="477"/>
      <c r="F7" s="93" t="s">
        <v>53</v>
      </c>
      <c r="G7" s="619"/>
      <c r="H7" s="620"/>
      <c r="I7" s="620"/>
      <c r="J7" s="620"/>
      <c r="K7" s="620"/>
      <c r="L7" s="620"/>
      <c r="M7" s="620"/>
      <c r="N7" s="621"/>
      <c r="O7" s="69"/>
      <c r="P7" s="429">
        <v>1</v>
      </c>
      <c r="Q7" s="618"/>
      <c r="R7" s="669" t="s">
        <v>207</v>
      </c>
      <c r="S7" s="601"/>
      <c r="T7" s="602"/>
      <c r="U7" s="437" t="s">
        <v>54</v>
      </c>
      <c r="V7" s="438"/>
      <c r="W7" s="438"/>
      <c r="X7" s="438"/>
      <c r="Y7" s="438"/>
      <c r="Z7" s="438"/>
      <c r="AA7" s="438"/>
      <c r="AB7" s="438"/>
      <c r="AC7" s="438"/>
      <c r="AD7" s="438"/>
      <c r="AE7" s="439"/>
      <c r="AF7" s="1">
        <v>0</v>
      </c>
      <c r="AG7" s="94"/>
      <c r="AH7" s="95"/>
      <c r="AI7" s="1"/>
      <c r="AJ7" s="94"/>
      <c r="AK7" s="95"/>
      <c r="AL7" s="367"/>
      <c r="AM7" s="368"/>
      <c r="AN7" s="368"/>
      <c r="AO7" s="368"/>
      <c r="AP7" s="369"/>
    </row>
    <row r="8" spans="1:42" s="75" customFormat="1" ht="45" customHeight="1">
      <c r="A8" s="69"/>
      <c r="B8" s="96" t="s">
        <v>55</v>
      </c>
      <c r="C8" s="483" t="s">
        <v>264</v>
      </c>
      <c r="D8" s="484"/>
      <c r="E8" s="485"/>
      <c r="F8" s="97" t="s">
        <v>56</v>
      </c>
      <c r="G8" s="607"/>
      <c r="H8" s="608"/>
      <c r="I8" s="608"/>
      <c r="J8" s="608"/>
      <c r="K8" s="608"/>
      <c r="L8" s="608"/>
      <c r="M8" s="608"/>
      <c r="N8" s="609"/>
      <c r="O8" s="69"/>
      <c r="P8" s="622" t="s">
        <v>261</v>
      </c>
      <c r="Q8" s="623"/>
      <c r="R8" s="605" t="s">
        <v>209</v>
      </c>
      <c r="S8" s="603"/>
      <c r="T8" s="604"/>
      <c r="U8" s="381" t="s">
        <v>57</v>
      </c>
      <c r="V8" s="382"/>
      <c r="W8" s="382"/>
      <c r="X8" s="382"/>
      <c r="Y8" s="382"/>
      <c r="Z8" s="382"/>
      <c r="AA8" s="382"/>
      <c r="AB8" s="382"/>
      <c r="AC8" s="382"/>
      <c r="AD8" s="382"/>
      <c r="AE8" s="383"/>
      <c r="AF8" s="1">
        <v>1</v>
      </c>
      <c r="AG8" s="98">
        <f>10/(2*3)</f>
        <v>1.6666666666666667</v>
      </c>
      <c r="AH8" s="99">
        <f>AG8*SUM(AF7:AF9)</f>
        <v>3.3333333333333335</v>
      </c>
      <c r="AI8" s="1"/>
      <c r="AJ8" s="98">
        <f>AG8</f>
        <v>1.6666666666666667</v>
      </c>
      <c r="AK8" s="99">
        <f>AJ8*SUM(AI7:AI9)</f>
        <v>0</v>
      </c>
      <c r="AL8" s="370" t="s">
        <v>267</v>
      </c>
      <c r="AM8" s="371"/>
      <c r="AN8" s="371"/>
      <c r="AO8" s="371"/>
      <c r="AP8" s="372"/>
    </row>
    <row r="9" spans="1:42" s="75" customFormat="1" ht="45" customHeight="1" thickBot="1">
      <c r="A9" s="69"/>
      <c r="B9" s="100" t="s">
        <v>58</v>
      </c>
      <c r="C9" s="483" t="s">
        <v>104</v>
      </c>
      <c r="D9" s="484"/>
      <c r="E9" s="485"/>
      <c r="F9" s="97" t="s">
        <v>59</v>
      </c>
      <c r="G9" s="607"/>
      <c r="H9" s="608"/>
      <c r="I9" s="608"/>
      <c r="J9" s="608"/>
      <c r="K9" s="608"/>
      <c r="L9" s="608"/>
      <c r="M9" s="608"/>
      <c r="N9" s="609"/>
      <c r="O9" s="69"/>
      <c r="P9" s="624"/>
      <c r="Q9" s="625"/>
      <c r="R9" s="632" t="s">
        <v>211</v>
      </c>
      <c r="S9" s="633"/>
      <c r="T9" s="634"/>
      <c r="U9" s="434" t="s">
        <v>60</v>
      </c>
      <c r="V9" s="435"/>
      <c r="W9" s="435"/>
      <c r="X9" s="435"/>
      <c r="Y9" s="435"/>
      <c r="Z9" s="435"/>
      <c r="AA9" s="435"/>
      <c r="AB9" s="435"/>
      <c r="AC9" s="435"/>
      <c r="AD9" s="435"/>
      <c r="AE9" s="436"/>
      <c r="AF9" s="2">
        <v>1</v>
      </c>
      <c r="AG9" s="101"/>
      <c r="AH9" s="102"/>
      <c r="AI9" s="2"/>
      <c r="AJ9" s="101"/>
      <c r="AK9" s="102"/>
      <c r="AL9" s="353" t="s">
        <v>268</v>
      </c>
      <c r="AM9" s="354"/>
      <c r="AN9" s="354"/>
      <c r="AO9" s="354"/>
      <c r="AP9" s="355"/>
    </row>
    <row r="10" spans="1:42" s="75" customFormat="1" ht="45" customHeight="1">
      <c r="A10" s="69"/>
      <c r="B10" s="96" t="s">
        <v>61</v>
      </c>
      <c r="C10" s="483"/>
      <c r="D10" s="484"/>
      <c r="E10" s="485"/>
      <c r="F10" s="97" t="s">
        <v>62</v>
      </c>
      <c r="G10" s="504"/>
      <c r="H10" s="505"/>
      <c r="I10" s="505"/>
      <c r="J10" s="505"/>
      <c r="K10" s="505"/>
      <c r="L10" s="505"/>
      <c r="M10" s="505"/>
      <c r="N10" s="506"/>
      <c r="O10" s="69"/>
      <c r="P10" s="443" t="s">
        <v>105</v>
      </c>
      <c r="Q10" s="103">
        <v>2.1</v>
      </c>
      <c r="R10" s="563" t="s">
        <v>212</v>
      </c>
      <c r="S10" s="601"/>
      <c r="T10" s="602"/>
      <c r="U10" s="437" t="s">
        <v>63</v>
      </c>
      <c r="V10" s="438"/>
      <c r="W10" s="438"/>
      <c r="X10" s="438"/>
      <c r="Y10" s="438"/>
      <c r="Z10" s="438"/>
      <c r="AA10" s="438"/>
      <c r="AB10" s="438"/>
      <c r="AC10" s="438"/>
      <c r="AD10" s="438"/>
      <c r="AE10" s="439"/>
      <c r="AF10" s="253">
        <f>D54</f>
        <v>0</v>
      </c>
      <c r="AG10" s="402">
        <f>10/(2*4)</f>
        <v>1.25</v>
      </c>
      <c r="AH10" s="379">
        <f>AG10*SUM(AF10:AF13)</f>
        <v>3.75</v>
      </c>
      <c r="AI10" s="253">
        <f>U54</f>
        <v>0</v>
      </c>
      <c r="AJ10" s="402">
        <f>AG10</f>
        <v>1.25</v>
      </c>
      <c r="AK10" s="379">
        <f>AJ10*SUM(AI10:AI13)</f>
        <v>0</v>
      </c>
      <c r="AL10" s="367"/>
      <c r="AM10" s="368"/>
      <c r="AN10" s="368"/>
      <c r="AO10" s="368"/>
      <c r="AP10" s="369"/>
    </row>
    <row r="11" spans="1:42" s="75" customFormat="1" ht="45" customHeight="1" thickBot="1">
      <c r="A11" s="69"/>
      <c r="B11" s="100" t="s">
        <v>64</v>
      </c>
      <c r="C11" s="658"/>
      <c r="D11" s="659"/>
      <c r="E11" s="660"/>
      <c r="F11" s="104" t="s">
        <v>65</v>
      </c>
      <c r="G11" s="493" t="s">
        <v>265</v>
      </c>
      <c r="H11" s="494"/>
      <c r="I11" s="494"/>
      <c r="J11" s="494"/>
      <c r="K11" s="494"/>
      <c r="L11" s="494"/>
      <c r="M11" s="494"/>
      <c r="N11" s="495"/>
      <c r="O11" s="69"/>
      <c r="P11" s="628"/>
      <c r="Q11" s="487" t="s">
        <v>106</v>
      </c>
      <c r="R11" s="462" t="s">
        <v>214</v>
      </c>
      <c r="S11" s="603"/>
      <c r="T11" s="604"/>
      <c r="U11" s="381" t="s">
        <v>66</v>
      </c>
      <c r="V11" s="382"/>
      <c r="W11" s="382"/>
      <c r="X11" s="382"/>
      <c r="Y11" s="382"/>
      <c r="Z11" s="382"/>
      <c r="AA11" s="382"/>
      <c r="AB11" s="382"/>
      <c r="AC11" s="382"/>
      <c r="AD11" s="382"/>
      <c r="AE11" s="383"/>
      <c r="AF11" s="253">
        <f>D59</f>
        <v>1</v>
      </c>
      <c r="AG11" s="400"/>
      <c r="AH11" s="374"/>
      <c r="AI11" s="253">
        <f>U59</f>
        <v>0</v>
      </c>
      <c r="AJ11" s="400"/>
      <c r="AK11" s="374"/>
      <c r="AL11" s="370" t="s">
        <v>269</v>
      </c>
      <c r="AM11" s="371"/>
      <c r="AN11" s="371"/>
      <c r="AO11" s="371"/>
      <c r="AP11" s="372"/>
    </row>
    <row r="12" spans="1:42" s="75" customFormat="1" ht="45" customHeight="1" thickBot="1">
      <c r="A12" s="69"/>
      <c r="B12" s="507" t="s">
        <v>107</v>
      </c>
      <c r="C12" s="508"/>
      <c r="D12" s="508"/>
      <c r="E12" s="508"/>
      <c r="F12" s="508"/>
      <c r="G12" s="508"/>
      <c r="H12" s="508"/>
      <c r="I12" s="508"/>
      <c r="J12" s="508"/>
      <c r="K12" s="508"/>
      <c r="L12" s="508"/>
      <c r="M12" s="508"/>
      <c r="N12" s="509"/>
      <c r="O12" s="69"/>
      <c r="P12" s="628"/>
      <c r="Q12" s="614"/>
      <c r="R12" s="605" t="s">
        <v>217</v>
      </c>
      <c r="S12" s="603"/>
      <c r="T12" s="604"/>
      <c r="U12" s="381" t="s">
        <v>67</v>
      </c>
      <c r="V12" s="382"/>
      <c r="W12" s="382"/>
      <c r="X12" s="382"/>
      <c r="Y12" s="382"/>
      <c r="Z12" s="382"/>
      <c r="AA12" s="382"/>
      <c r="AB12" s="382"/>
      <c r="AC12" s="382"/>
      <c r="AD12" s="382"/>
      <c r="AE12" s="383"/>
      <c r="AF12" s="1">
        <v>2</v>
      </c>
      <c r="AG12" s="400"/>
      <c r="AH12" s="374"/>
      <c r="AI12" s="1"/>
      <c r="AJ12" s="400"/>
      <c r="AK12" s="374"/>
      <c r="AL12" s="370" t="s">
        <v>270</v>
      </c>
      <c r="AM12" s="371"/>
      <c r="AN12" s="371"/>
      <c r="AO12" s="371"/>
      <c r="AP12" s="372"/>
    </row>
    <row r="13" spans="1:42" s="75" customFormat="1" ht="45" customHeight="1" thickBot="1">
      <c r="A13" s="69"/>
      <c r="B13" s="336" t="s">
        <v>108</v>
      </c>
      <c r="C13" s="337"/>
      <c r="D13" s="498" t="s">
        <v>109</v>
      </c>
      <c r="E13" s="499"/>
      <c r="F13" s="499"/>
      <c r="G13" s="499"/>
      <c r="H13" s="499"/>
      <c r="I13" s="499"/>
      <c r="J13" s="499"/>
      <c r="K13" s="499"/>
      <c r="L13" s="499"/>
      <c r="M13" s="499"/>
      <c r="N13" s="500"/>
      <c r="O13" s="69"/>
      <c r="P13" s="628"/>
      <c r="Q13" s="615"/>
      <c r="R13" s="605" t="s">
        <v>219</v>
      </c>
      <c r="S13" s="603"/>
      <c r="T13" s="604"/>
      <c r="U13" s="384" t="s">
        <v>68</v>
      </c>
      <c r="V13" s="385"/>
      <c r="W13" s="385"/>
      <c r="X13" s="385"/>
      <c r="Y13" s="385"/>
      <c r="Z13" s="385"/>
      <c r="AA13" s="385"/>
      <c r="AB13" s="385"/>
      <c r="AC13" s="385"/>
      <c r="AD13" s="385"/>
      <c r="AE13" s="386"/>
      <c r="AF13" s="4">
        <v>0</v>
      </c>
      <c r="AG13" s="403"/>
      <c r="AH13" s="380"/>
      <c r="AI13" s="4"/>
      <c r="AJ13" s="403"/>
      <c r="AK13" s="380"/>
      <c r="AL13" s="353"/>
      <c r="AM13" s="354"/>
      <c r="AN13" s="354"/>
      <c r="AO13" s="354"/>
      <c r="AP13" s="355"/>
    </row>
    <row r="14" spans="1:42" s="75" customFormat="1" ht="45" customHeight="1">
      <c r="A14" s="69"/>
      <c r="B14" s="342" t="s">
        <v>69</v>
      </c>
      <c r="C14" s="356" t="s">
        <v>110</v>
      </c>
      <c r="D14" s="357"/>
      <c r="E14" s="358"/>
      <c r="F14" s="359"/>
      <c r="G14" s="360" t="s">
        <v>111</v>
      </c>
      <c r="H14" s="360"/>
      <c r="I14" s="360"/>
      <c r="J14" s="360"/>
      <c r="K14" s="360"/>
      <c r="L14" s="360"/>
      <c r="M14" s="360"/>
      <c r="N14" s="361"/>
      <c r="O14" s="69"/>
      <c r="P14" s="628"/>
      <c r="Q14" s="105">
        <v>2.2</v>
      </c>
      <c r="R14" s="462" t="s">
        <v>221</v>
      </c>
      <c r="S14" s="603"/>
      <c r="T14" s="604"/>
      <c r="U14" s="448" t="s">
        <v>222</v>
      </c>
      <c r="V14" s="449"/>
      <c r="W14" s="449"/>
      <c r="X14" s="449"/>
      <c r="Y14" s="449"/>
      <c r="Z14" s="449"/>
      <c r="AA14" s="449"/>
      <c r="AB14" s="449"/>
      <c r="AC14" s="449"/>
      <c r="AD14" s="449"/>
      <c r="AE14" s="450"/>
      <c r="AF14" s="1">
        <v>1</v>
      </c>
      <c r="AG14" s="94"/>
      <c r="AH14" s="95"/>
      <c r="AI14" s="1"/>
      <c r="AJ14" s="94"/>
      <c r="AK14" s="95"/>
      <c r="AL14" s="367" t="s">
        <v>257</v>
      </c>
      <c r="AM14" s="368"/>
      <c r="AN14" s="368"/>
      <c r="AO14" s="368"/>
      <c r="AP14" s="369"/>
    </row>
    <row r="15" spans="1:42" s="75" customFormat="1" ht="45" customHeight="1" thickBot="1">
      <c r="A15" s="69"/>
      <c r="B15" s="343"/>
      <c r="C15" s="526" t="s">
        <v>112</v>
      </c>
      <c r="D15" s="527"/>
      <c r="E15" s="528" t="s">
        <v>145</v>
      </c>
      <c r="F15" s="529"/>
      <c r="G15" s="526" t="s">
        <v>113</v>
      </c>
      <c r="H15" s="661"/>
      <c r="I15" s="661"/>
      <c r="J15" s="527"/>
      <c r="K15" s="528" t="s">
        <v>145</v>
      </c>
      <c r="L15" s="661"/>
      <c r="M15" s="661"/>
      <c r="N15" s="529"/>
      <c r="O15" s="69"/>
      <c r="P15" s="628"/>
      <c r="Q15" s="456" t="s">
        <v>114</v>
      </c>
      <c r="R15" s="462" t="s">
        <v>224</v>
      </c>
      <c r="S15" s="603"/>
      <c r="T15" s="604"/>
      <c r="U15" s="381" t="s">
        <v>70</v>
      </c>
      <c r="V15" s="382"/>
      <c r="W15" s="382"/>
      <c r="X15" s="382"/>
      <c r="Y15" s="382"/>
      <c r="Z15" s="382"/>
      <c r="AA15" s="382"/>
      <c r="AB15" s="382"/>
      <c r="AC15" s="382"/>
      <c r="AD15" s="382"/>
      <c r="AE15" s="383"/>
      <c r="AF15" s="253">
        <f>D64</f>
        <v>0</v>
      </c>
      <c r="AG15" s="94">
        <f>10/(2*3)</f>
        <v>1.6666666666666667</v>
      </c>
      <c r="AH15" s="95">
        <f>AG15*SUM(AF14:AF16)</f>
        <v>1.6666666666666667</v>
      </c>
      <c r="AI15" s="253">
        <f>U64</f>
        <v>0</v>
      </c>
      <c r="AJ15" s="94">
        <f>AG15</f>
        <v>1.6666666666666667</v>
      </c>
      <c r="AK15" s="95">
        <f>AJ15*SUM(AI14:AI16)</f>
        <v>0</v>
      </c>
      <c r="AL15" s="370"/>
      <c r="AM15" s="371"/>
      <c r="AN15" s="371"/>
      <c r="AO15" s="371"/>
      <c r="AP15" s="372"/>
    </row>
    <row r="16" spans="1:42" s="75" customFormat="1" ht="45" customHeight="1" thickBot="1">
      <c r="A16" s="69"/>
      <c r="B16" s="110" t="s">
        <v>146</v>
      </c>
      <c r="C16" s="665">
        <v>-0.4</v>
      </c>
      <c r="D16" s="666"/>
      <c r="E16" s="616">
        <f>1-K16/G16</f>
        <v>0</v>
      </c>
      <c r="F16" s="617"/>
      <c r="G16" s="524">
        <v>33.24093938733158</v>
      </c>
      <c r="H16" s="662"/>
      <c r="I16" s="662"/>
      <c r="J16" s="497"/>
      <c r="K16" s="345">
        <v>33.24093938733158</v>
      </c>
      <c r="L16" s="663"/>
      <c r="M16" s="663"/>
      <c r="N16" s="664"/>
      <c r="O16" s="69"/>
      <c r="P16" s="628"/>
      <c r="Q16" s="630"/>
      <c r="R16" s="605" t="s">
        <v>227</v>
      </c>
      <c r="S16" s="603"/>
      <c r="T16" s="604"/>
      <c r="U16" s="384" t="s">
        <v>71</v>
      </c>
      <c r="V16" s="385"/>
      <c r="W16" s="385"/>
      <c r="X16" s="385"/>
      <c r="Y16" s="385"/>
      <c r="Z16" s="385"/>
      <c r="AA16" s="385"/>
      <c r="AB16" s="385"/>
      <c r="AC16" s="385"/>
      <c r="AD16" s="385"/>
      <c r="AE16" s="386"/>
      <c r="AF16" s="254">
        <f>H54</f>
        <v>0</v>
      </c>
      <c r="AG16" s="114"/>
      <c r="AH16" s="115"/>
      <c r="AI16" s="254">
        <f>AC54</f>
        <v>0</v>
      </c>
      <c r="AJ16" s="114"/>
      <c r="AK16" s="115"/>
      <c r="AL16" s="353"/>
      <c r="AM16" s="354"/>
      <c r="AN16" s="354"/>
      <c r="AO16" s="354"/>
      <c r="AP16" s="355"/>
    </row>
    <row r="17" spans="1:42" s="75" customFormat="1" ht="45" customHeight="1">
      <c r="A17" s="69"/>
      <c r="B17" s="116" t="s">
        <v>115</v>
      </c>
      <c r="C17" s="656">
        <v>-0.01</v>
      </c>
      <c r="D17" s="657"/>
      <c r="E17" s="650">
        <f>1-K17/G17</f>
        <v>0</v>
      </c>
      <c r="F17" s="651"/>
      <c r="G17" s="364">
        <v>9.990398603423207</v>
      </c>
      <c r="H17" s="655"/>
      <c r="I17" s="655"/>
      <c r="J17" s="365"/>
      <c r="K17" s="347">
        <v>9.990398603423207</v>
      </c>
      <c r="L17" s="647"/>
      <c r="M17" s="647"/>
      <c r="N17" s="648"/>
      <c r="O17" s="69"/>
      <c r="P17" s="628"/>
      <c r="Q17" s="105">
        <v>2.3</v>
      </c>
      <c r="R17" s="462" t="s">
        <v>229</v>
      </c>
      <c r="S17" s="603"/>
      <c r="T17" s="604"/>
      <c r="U17" s="448" t="s">
        <v>72</v>
      </c>
      <c r="V17" s="449"/>
      <c r="W17" s="449"/>
      <c r="X17" s="449"/>
      <c r="Y17" s="449"/>
      <c r="Z17" s="449"/>
      <c r="AA17" s="449"/>
      <c r="AB17" s="449"/>
      <c r="AC17" s="449"/>
      <c r="AD17" s="449"/>
      <c r="AE17" s="450"/>
      <c r="AF17" s="255">
        <f>D69</f>
        <v>0</v>
      </c>
      <c r="AG17" s="399">
        <f>10/(2*6)</f>
        <v>0.8333333333333334</v>
      </c>
      <c r="AH17" s="373">
        <f>AG17*SUM(AF17:AF22)</f>
        <v>0.8333333333333334</v>
      </c>
      <c r="AI17" s="255">
        <f>U69</f>
        <v>0</v>
      </c>
      <c r="AJ17" s="399">
        <f>AG17</f>
        <v>0.8333333333333334</v>
      </c>
      <c r="AK17" s="373">
        <f>AJ17*SUM(AI17:AI22)</f>
        <v>0</v>
      </c>
      <c r="AL17" s="396" t="s">
        <v>73</v>
      </c>
      <c r="AM17" s="397"/>
      <c r="AN17" s="397"/>
      <c r="AO17" s="397"/>
      <c r="AP17" s="398"/>
    </row>
    <row r="18" spans="1:42" s="75" customFormat="1" ht="45" customHeight="1">
      <c r="A18" s="69"/>
      <c r="B18" s="116" t="s">
        <v>116</v>
      </c>
      <c r="C18" s="656">
        <v>0.3</v>
      </c>
      <c r="D18" s="657"/>
      <c r="E18" s="650">
        <f>1-K18/G18</f>
        <v>0</v>
      </c>
      <c r="F18" s="651"/>
      <c r="G18" s="364">
        <v>3453</v>
      </c>
      <c r="H18" s="655"/>
      <c r="I18" s="655"/>
      <c r="J18" s="365"/>
      <c r="K18" s="347">
        <v>3453</v>
      </c>
      <c r="L18" s="647"/>
      <c r="M18" s="647"/>
      <c r="N18" s="648"/>
      <c r="O18" s="69"/>
      <c r="P18" s="628"/>
      <c r="Q18" s="440" t="s">
        <v>117</v>
      </c>
      <c r="R18" s="462" t="s">
        <v>230</v>
      </c>
      <c r="S18" s="603"/>
      <c r="T18" s="604"/>
      <c r="U18" s="381" t="s">
        <v>74</v>
      </c>
      <c r="V18" s="382"/>
      <c r="W18" s="382"/>
      <c r="X18" s="382"/>
      <c r="Y18" s="382"/>
      <c r="Z18" s="382"/>
      <c r="AA18" s="382"/>
      <c r="AB18" s="382"/>
      <c r="AC18" s="382"/>
      <c r="AD18" s="382"/>
      <c r="AE18" s="383"/>
      <c r="AF18" s="1">
        <v>0</v>
      </c>
      <c r="AG18" s="400"/>
      <c r="AH18" s="374"/>
      <c r="AI18" s="1"/>
      <c r="AJ18" s="400"/>
      <c r="AK18" s="374"/>
      <c r="AL18" s="370" t="s">
        <v>231</v>
      </c>
      <c r="AM18" s="371"/>
      <c r="AN18" s="371"/>
      <c r="AO18" s="371"/>
      <c r="AP18" s="372"/>
    </row>
    <row r="19" spans="1:42" s="75" customFormat="1" ht="45" customHeight="1">
      <c r="A19" s="69"/>
      <c r="B19" s="120" t="s">
        <v>118</v>
      </c>
      <c r="C19" s="656">
        <v>-0.5</v>
      </c>
      <c r="D19" s="657"/>
      <c r="E19" s="650">
        <f>1-K19/G19</f>
        <v>1</v>
      </c>
      <c r="F19" s="651"/>
      <c r="G19" s="364">
        <v>20</v>
      </c>
      <c r="H19" s="655"/>
      <c r="I19" s="655"/>
      <c r="J19" s="365"/>
      <c r="K19" s="347">
        <v>0</v>
      </c>
      <c r="L19" s="647"/>
      <c r="M19" s="647"/>
      <c r="N19" s="648"/>
      <c r="O19" s="69"/>
      <c r="P19" s="628"/>
      <c r="Q19" s="626"/>
      <c r="R19" s="605" t="s">
        <v>232</v>
      </c>
      <c r="S19" s="603"/>
      <c r="T19" s="604"/>
      <c r="U19" s="381" t="s">
        <v>75</v>
      </c>
      <c r="V19" s="382"/>
      <c r="W19" s="382"/>
      <c r="X19" s="382"/>
      <c r="Y19" s="382"/>
      <c r="Z19" s="382"/>
      <c r="AA19" s="382"/>
      <c r="AB19" s="382"/>
      <c r="AC19" s="382"/>
      <c r="AD19" s="382"/>
      <c r="AE19" s="383"/>
      <c r="AF19" s="253">
        <f>D74</f>
        <v>0</v>
      </c>
      <c r="AG19" s="400"/>
      <c r="AH19" s="374"/>
      <c r="AI19" s="253">
        <f>U74</f>
        <v>0</v>
      </c>
      <c r="AJ19" s="400"/>
      <c r="AK19" s="374"/>
      <c r="AL19" s="370" t="s">
        <v>187</v>
      </c>
      <c r="AM19" s="371"/>
      <c r="AN19" s="371"/>
      <c r="AO19" s="371"/>
      <c r="AP19" s="372"/>
    </row>
    <row r="20" spans="1:42" s="75" customFormat="1" ht="45" customHeight="1" thickBot="1">
      <c r="A20" s="69"/>
      <c r="B20" s="121" t="s">
        <v>119</v>
      </c>
      <c r="C20" s="643">
        <v>-0.05</v>
      </c>
      <c r="D20" s="644"/>
      <c r="E20" s="645">
        <f>1-K20/G20</f>
        <v>0</v>
      </c>
      <c r="F20" s="646"/>
      <c r="G20" s="501">
        <v>517.2365953109072</v>
      </c>
      <c r="H20" s="652"/>
      <c r="I20" s="652"/>
      <c r="J20" s="502"/>
      <c r="K20" s="350">
        <v>517.2365953109072</v>
      </c>
      <c r="L20" s="653"/>
      <c r="M20" s="653"/>
      <c r="N20" s="654"/>
      <c r="O20" s="69"/>
      <c r="P20" s="628"/>
      <c r="Q20" s="626"/>
      <c r="R20" s="605" t="s">
        <v>233</v>
      </c>
      <c r="S20" s="603"/>
      <c r="T20" s="604"/>
      <c r="U20" s="381" t="s">
        <v>149</v>
      </c>
      <c r="V20" s="382"/>
      <c r="W20" s="382"/>
      <c r="X20" s="382"/>
      <c r="Y20" s="382"/>
      <c r="Z20" s="382"/>
      <c r="AA20" s="382"/>
      <c r="AB20" s="382"/>
      <c r="AC20" s="382"/>
      <c r="AD20" s="382"/>
      <c r="AE20" s="383"/>
      <c r="AF20" s="253">
        <f>D80</f>
        <v>0</v>
      </c>
      <c r="AG20" s="400"/>
      <c r="AH20" s="374"/>
      <c r="AI20" s="253">
        <f>U80</f>
        <v>0</v>
      </c>
      <c r="AJ20" s="400"/>
      <c r="AK20" s="374"/>
      <c r="AL20" s="370" t="s">
        <v>188</v>
      </c>
      <c r="AM20" s="371"/>
      <c r="AN20" s="371"/>
      <c r="AO20" s="371"/>
      <c r="AP20" s="372"/>
    </row>
    <row r="21" spans="1:42" s="75" customFormat="1" ht="45" customHeight="1">
      <c r="A21" s="69"/>
      <c r="B21" s="125"/>
      <c r="C21" s="126"/>
      <c r="D21" s="126"/>
      <c r="E21" s="126"/>
      <c r="F21" s="127"/>
      <c r="G21" s="126"/>
      <c r="H21" s="126"/>
      <c r="I21" s="126"/>
      <c r="J21" s="338"/>
      <c r="K21" s="613"/>
      <c r="L21" s="613"/>
      <c r="M21" s="362"/>
      <c r="N21" s="363"/>
      <c r="O21" s="69"/>
      <c r="P21" s="628"/>
      <c r="Q21" s="626"/>
      <c r="R21" s="605" t="s">
        <v>234</v>
      </c>
      <c r="S21" s="603"/>
      <c r="T21" s="604"/>
      <c r="U21" s="381" t="s">
        <v>76</v>
      </c>
      <c r="V21" s="382"/>
      <c r="W21" s="382"/>
      <c r="X21" s="382"/>
      <c r="Y21" s="382"/>
      <c r="Z21" s="382"/>
      <c r="AA21" s="382"/>
      <c r="AB21" s="382"/>
      <c r="AC21" s="382"/>
      <c r="AD21" s="382"/>
      <c r="AE21" s="383"/>
      <c r="AF21" s="1">
        <v>1</v>
      </c>
      <c r="AG21" s="400"/>
      <c r="AH21" s="374"/>
      <c r="AI21" s="1"/>
      <c r="AJ21" s="400"/>
      <c r="AK21" s="374"/>
      <c r="AL21" s="376" t="s">
        <v>271</v>
      </c>
      <c r="AM21" s="377"/>
      <c r="AN21" s="377"/>
      <c r="AO21" s="377"/>
      <c r="AP21" s="378"/>
    </row>
    <row r="22" spans="1:42" s="75" customFormat="1" ht="45" customHeight="1" thickBot="1">
      <c r="A22" s="69"/>
      <c r="B22" s="128"/>
      <c r="C22" s="129"/>
      <c r="D22" s="129"/>
      <c r="E22" s="129"/>
      <c r="F22" s="130"/>
      <c r="G22" s="129"/>
      <c r="H22" s="129"/>
      <c r="I22" s="129"/>
      <c r="J22" s="340"/>
      <c r="K22" s="642"/>
      <c r="L22" s="642"/>
      <c r="M22" s="362"/>
      <c r="N22" s="363"/>
      <c r="O22" s="69"/>
      <c r="P22" s="629"/>
      <c r="Q22" s="627"/>
      <c r="R22" s="632" t="s">
        <v>236</v>
      </c>
      <c r="S22" s="633"/>
      <c r="T22" s="634"/>
      <c r="U22" s="434" t="s">
        <v>77</v>
      </c>
      <c r="V22" s="435"/>
      <c r="W22" s="435"/>
      <c r="X22" s="435"/>
      <c r="Y22" s="435"/>
      <c r="Z22" s="435"/>
      <c r="AA22" s="435"/>
      <c r="AB22" s="435"/>
      <c r="AC22" s="435"/>
      <c r="AD22" s="435"/>
      <c r="AE22" s="436"/>
      <c r="AF22" s="256">
        <f>D85</f>
        <v>0</v>
      </c>
      <c r="AG22" s="401"/>
      <c r="AH22" s="375"/>
      <c r="AI22" s="256">
        <f>U85</f>
        <v>0</v>
      </c>
      <c r="AJ22" s="401"/>
      <c r="AK22" s="375"/>
      <c r="AL22" s="353" t="s">
        <v>272</v>
      </c>
      <c r="AM22" s="354"/>
      <c r="AN22" s="354"/>
      <c r="AO22" s="354"/>
      <c r="AP22" s="355"/>
    </row>
    <row r="23" spans="1:42" s="75" customFormat="1" ht="45" customHeight="1">
      <c r="A23" s="69"/>
      <c r="B23" s="128"/>
      <c r="C23" s="129"/>
      <c r="D23" s="129"/>
      <c r="E23" s="129"/>
      <c r="F23" s="130"/>
      <c r="G23" s="129"/>
      <c r="H23" s="129"/>
      <c r="I23" s="129"/>
      <c r="J23" s="340"/>
      <c r="K23" s="642"/>
      <c r="L23" s="642"/>
      <c r="M23" s="362"/>
      <c r="N23" s="363"/>
      <c r="O23" s="69"/>
      <c r="P23" s="429" t="s">
        <v>120</v>
      </c>
      <c r="Q23" s="618"/>
      <c r="R23" s="669" t="s">
        <v>237</v>
      </c>
      <c r="S23" s="601"/>
      <c r="T23" s="602"/>
      <c r="U23" s="437" t="s">
        <v>78</v>
      </c>
      <c r="V23" s="438"/>
      <c r="W23" s="438"/>
      <c r="X23" s="438"/>
      <c r="Y23" s="438"/>
      <c r="Z23" s="438"/>
      <c r="AA23" s="438"/>
      <c r="AB23" s="438"/>
      <c r="AC23" s="438"/>
      <c r="AD23" s="438"/>
      <c r="AE23" s="439"/>
      <c r="AF23" s="1">
        <v>2</v>
      </c>
      <c r="AG23" s="94"/>
      <c r="AH23" s="95"/>
      <c r="AI23" s="1"/>
      <c r="AJ23" s="94"/>
      <c r="AK23" s="95"/>
      <c r="AL23" s="367" t="s">
        <v>273</v>
      </c>
      <c r="AM23" s="368"/>
      <c r="AN23" s="368"/>
      <c r="AO23" s="368"/>
      <c r="AP23" s="369"/>
    </row>
    <row r="24" spans="1:42" s="75" customFormat="1" ht="45" customHeight="1">
      <c r="A24" s="69"/>
      <c r="B24" s="128"/>
      <c r="C24" s="129"/>
      <c r="D24" s="129"/>
      <c r="E24" s="129"/>
      <c r="F24" s="130"/>
      <c r="G24" s="129"/>
      <c r="H24" s="129"/>
      <c r="I24" s="129"/>
      <c r="J24" s="129"/>
      <c r="K24" s="129"/>
      <c r="L24" s="131"/>
      <c r="M24" s="131"/>
      <c r="N24" s="132"/>
      <c r="O24" s="69"/>
      <c r="P24" s="631"/>
      <c r="Q24" s="623"/>
      <c r="R24" s="605" t="s">
        <v>238</v>
      </c>
      <c r="S24" s="603"/>
      <c r="T24" s="604"/>
      <c r="U24" s="381" t="s">
        <v>239</v>
      </c>
      <c r="V24" s="382"/>
      <c r="W24" s="382"/>
      <c r="X24" s="382"/>
      <c r="Y24" s="382"/>
      <c r="Z24" s="382"/>
      <c r="AA24" s="382"/>
      <c r="AB24" s="382"/>
      <c r="AC24" s="382"/>
      <c r="AD24" s="382"/>
      <c r="AE24" s="383"/>
      <c r="AF24" s="1">
        <v>0</v>
      </c>
      <c r="AG24" s="94">
        <f>10/(2*3)</f>
        <v>1.6666666666666667</v>
      </c>
      <c r="AH24" s="95">
        <f>AG24*SUM(AF23:AF25)</f>
        <v>3.3333333333333335</v>
      </c>
      <c r="AI24" s="1"/>
      <c r="AJ24" s="94">
        <f>AG24</f>
        <v>1.6666666666666667</v>
      </c>
      <c r="AK24" s="95">
        <f>AJ24*SUM(AI23:AI25)</f>
        <v>0</v>
      </c>
      <c r="AL24" s="370"/>
      <c r="AM24" s="371"/>
      <c r="AN24" s="371"/>
      <c r="AO24" s="371"/>
      <c r="AP24" s="372"/>
    </row>
    <row r="25" spans="1:42" s="75" customFormat="1" ht="45" customHeight="1" thickBot="1">
      <c r="A25" s="69"/>
      <c r="B25" s="133"/>
      <c r="C25" s="486"/>
      <c r="D25" s="486"/>
      <c r="E25" s="227"/>
      <c r="F25" s="134"/>
      <c r="G25" s="135"/>
      <c r="H25" s="340"/>
      <c r="I25" s="340"/>
      <c r="J25" s="340"/>
      <c r="K25" s="612"/>
      <c r="L25" s="612"/>
      <c r="M25" s="362"/>
      <c r="N25" s="363"/>
      <c r="O25" s="69"/>
      <c r="P25" s="624"/>
      <c r="Q25" s="625"/>
      <c r="R25" s="632" t="s">
        <v>241</v>
      </c>
      <c r="S25" s="633"/>
      <c r="T25" s="634"/>
      <c r="U25" s="434" t="s">
        <v>79</v>
      </c>
      <c r="V25" s="435"/>
      <c r="W25" s="435"/>
      <c r="X25" s="435"/>
      <c r="Y25" s="435"/>
      <c r="Z25" s="435"/>
      <c r="AA25" s="435"/>
      <c r="AB25" s="435"/>
      <c r="AC25" s="435"/>
      <c r="AD25" s="435"/>
      <c r="AE25" s="436"/>
      <c r="AF25" s="2">
        <v>0</v>
      </c>
      <c r="AG25" s="101"/>
      <c r="AH25" s="102"/>
      <c r="AI25" s="2"/>
      <c r="AJ25" s="101"/>
      <c r="AK25" s="102"/>
      <c r="AL25" s="353"/>
      <c r="AM25" s="354"/>
      <c r="AN25" s="354"/>
      <c r="AO25" s="354"/>
      <c r="AP25" s="355"/>
    </row>
    <row r="26" spans="1:42" s="75" customFormat="1" ht="44.25" customHeight="1">
      <c r="A26" s="69"/>
      <c r="B26" s="136"/>
      <c r="C26" s="352"/>
      <c r="D26" s="352"/>
      <c r="E26" s="228"/>
      <c r="F26" s="137"/>
      <c r="G26" s="138"/>
      <c r="H26" s="338"/>
      <c r="I26" s="338"/>
      <c r="J26" s="338"/>
      <c r="K26" s="613"/>
      <c r="L26" s="613"/>
      <c r="M26" s="427"/>
      <c r="N26" s="428"/>
      <c r="O26" s="69"/>
      <c r="P26" s="429" t="s">
        <v>243</v>
      </c>
      <c r="Q26" s="618"/>
      <c r="R26" s="669" t="s">
        <v>244</v>
      </c>
      <c r="S26" s="601"/>
      <c r="T26" s="602"/>
      <c r="U26" s="437" t="s">
        <v>80</v>
      </c>
      <c r="V26" s="438"/>
      <c r="W26" s="438"/>
      <c r="X26" s="438"/>
      <c r="Y26" s="438"/>
      <c r="Z26" s="438"/>
      <c r="AA26" s="438"/>
      <c r="AB26" s="438"/>
      <c r="AC26" s="438"/>
      <c r="AD26" s="438"/>
      <c r="AE26" s="439"/>
      <c r="AF26" s="1">
        <v>0</v>
      </c>
      <c r="AG26" s="402">
        <f>10/(2*4)</f>
        <v>1.25</v>
      </c>
      <c r="AH26" s="379">
        <f>AG26*SUM(AF26:AF29)</f>
        <v>1.25</v>
      </c>
      <c r="AI26" s="1"/>
      <c r="AJ26" s="402">
        <f>AG26</f>
        <v>1.25</v>
      </c>
      <c r="AK26" s="379">
        <f>AJ26*SUM(AI26:AI29)</f>
        <v>0</v>
      </c>
      <c r="AL26" s="367"/>
      <c r="AM26" s="368"/>
      <c r="AN26" s="368"/>
      <c r="AO26" s="368"/>
      <c r="AP26" s="369"/>
    </row>
    <row r="27" spans="1:42" s="75" customFormat="1" ht="45" customHeight="1">
      <c r="A27" s="69"/>
      <c r="B27" s="139"/>
      <c r="C27" s="344"/>
      <c r="D27" s="344"/>
      <c r="E27" s="227"/>
      <c r="F27" s="134"/>
      <c r="G27" s="135"/>
      <c r="H27" s="340"/>
      <c r="I27" s="340"/>
      <c r="J27" s="340"/>
      <c r="K27" s="612"/>
      <c r="L27" s="612"/>
      <c r="M27" s="362"/>
      <c r="N27" s="363"/>
      <c r="O27" s="69"/>
      <c r="P27" s="631"/>
      <c r="Q27" s="623"/>
      <c r="R27" s="605" t="s">
        <v>246</v>
      </c>
      <c r="S27" s="603"/>
      <c r="T27" s="604"/>
      <c r="U27" s="381" t="s">
        <v>81</v>
      </c>
      <c r="V27" s="382"/>
      <c r="W27" s="382"/>
      <c r="X27" s="382"/>
      <c r="Y27" s="382"/>
      <c r="Z27" s="382"/>
      <c r="AA27" s="382"/>
      <c r="AB27" s="382"/>
      <c r="AC27" s="382"/>
      <c r="AD27" s="382"/>
      <c r="AE27" s="383"/>
      <c r="AF27" s="1">
        <v>0</v>
      </c>
      <c r="AG27" s="400"/>
      <c r="AH27" s="374"/>
      <c r="AI27" s="1"/>
      <c r="AJ27" s="400"/>
      <c r="AK27" s="374"/>
      <c r="AL27" s="370"/>
      <c r="AM27" s="371"/>
      <c r="AN27" s="371"/>
      <c r="AO27" s="371"/>
      <c r="AP27" s="372"/>
    </row>
    <row r="28" spans="1:42" s="75" customFormat="1" ht="45" customHeight="1">
      <c r="A28" s="69"/>
      <c r="B28" s="140"/>
      <c r="C28" s="141"/>
      <c r="D28" s="141"/>
      <c r="E28" s="141"/>
      <c r="F28" s="141"/>
      <c r="G28" s="87"/>
      <c r="H28" s="87"/>
      <c r="I28" s="87"/>
      <c r="J28" s="87"/>
      <c r="K28" s="87"/>
      <c r="L28" s="87"/>
      <c r="M28" s="87"/>
      <c r="N28" s="142"/>
      <c r="O28" s="69"/>
      <c r="P28" s="631"/>
      <c r="Q28" s="623"/>
      <c r="R28" s="605" t="s">
        <v>248</v>
      </c>
      <c r="S28" s="603"/>
      <c r="T28" s="604"/>
      <c r="U28" s="381" t="s">
        <v>82</v>
      </c>
      <c r="V28" s="382"/>
      <c r="W28" s="382"/>
      <c r="X28" s="382"/>
      <c r="Y28" s="382"/>
      <c r="Z28" s="382"/>
      <c r="AA28" s="382"/>
      <c r="AB28" s="382"/>
      <c r="AC28" s="382"/>
      <c r="AD28" s="382"/>
      <c r="AE28" s="383"/>
      <c r="AF28" s="1">
        <v>0</v>
      </c>
      <c r="AG28" s="400"/>
      <c r="AH28" s="374"/>
      <c r="AI28" s="1"/>
      <c r="AJ28" s="400"/>
      <c r="AK28" s="374"/>
      <c r="AL28" s="370"/>
      <c r="AM28" s="371"/>
      <c r="AN28" s="371"/>
      <c r="AO28" s="371"/>
      <c r="AP28" s="372"/>
    </row>
    <row r="29" spans="1:42" s="75" customFormat="1" ht="45" customHeight="1" thickBot="1">
      <c r="A29" s="69"/>
      <c r="B29" s="140"/>
      <c r="C29" s="141"/>
      <c r="D29" s="141"/>
      <c r="E29" s="141"/>
      <c r="F29" s="141"/>
      <c r="G29" s="87"/>
      <c r="H29" s="87"/>
      <c r="I29" s="87"/>
      <c r="J29" s="87"/>
      <c r="K29" s="87"/>
      <c r="L29" s="87"/>
      <c r="M29" s="87"/>
      <c r="N29" s="142"/>
      <c r="O29" s="69"/>
      <c r="P29" s="624"/>
      <c r="Q29" s="625"/>
      <c r="R29" s="632" t="s">
        <v>250</v>
      </c>
      <c r="S29" s="633"/>
      <c r="T29" s="634"/>
      <c r="U29" s="434" t="s">
        <v>83</v>
      </c>
      <c r="V29" s="435"/>
      <c r="W29" s="435"/>
      <c r="X29" s="435"/>
      <c r="Y29" s="435"/>
      <c r="Z29" s="435"/>
      <c r="AA29" s="435"/>
      <c r="AB29" s="435"/>
      <c r="AC29" s="435"/>
      <c r="AD29" s="435"/>
      <c r="AE29" s="436"/>
      <c r="AF29" s="2">
        <v>1</v>
      </c>
      <c r="AG29" s="401"/>
      <c r="AH29" s="375"/>
      <c r="AI29" s="2"/>
      <c r="AJ29" s="401"/>
      <c r="AK29" s="375"/>
      <c r="AL29" s="353" t="s">
        <v>274</v>
      </c>
      <c r="AM29" s="354"/>
      <c r="AN29" s="354"/>
      <c r="AO29" s="354"/>
      <c r="AP29" s="355"/>
    </row>
    <row r="30" spans="1:42" s="75" customFormat="1" ht="45" customHeight="1">
      <c r="A30" s="69"/>
      <c r="B30" s="229"/>
      <c r="C30" s="141"/>
      <c r="D30" s="141"/>
      <c r="E30" s="141"/>
      <c r="F30" s="141"/>
      <c r="G30" s="87"/>
      <c r="H30" s="87"/>
      <c r="I30" s="87"/>
      <c r="J30" s="87"/>
      <c r="K30" s="87"/>
      <c r="L30" s="87"/>
      <c r="M30" s="87"/>
      <c r="N30" s="142"/>
      <c r="O30" s="69"/>
      <c r="P30" s="144">
        <v>5</v>
      </c>
      <c r="Q30" s="145"/>
      <c r="R30" s="567" t="s">
        <v>251</v>
      </c>
      <c r="S30" s="601"/>
      <c r="T30" s="602"/>
      <c r="U30" s="437" t="s">
        <v>84</v>
      </c>
      <c r="V30" s="438"/>
      <c r="W30" s="438"/>
      <c r="X30" s="438"/>
      <c r="Y30" s="438"/>
      <c r="Z30" s="438"/>
      <c r="AA30" s="438"/>
      <c r="AB30" s="438"/>
      <c r="AC30" s="438"/>
      <c r="AD30" s="438"/>
      <c r="AE30" s="439"/>
      <c r="AF30" s="1">
        <v>0</v>
      </c>
      <c r="AG30" s="94"/>
      <c r="AH30" s="95"/>
      <c r="AI30" s="1"/>
      <c r="AJ30" s="94"/>
      <c r="AK30" s="95"/>
      <c r="AL30" s="367"/>
      <c r="AM30" s="368"/>
      <c r="AN30" s="368"/>
      <c r="AO30" s="368"/>
      <c r="AP30" s="369"/>
    </row>
    <row r="31" spans="1:42" s="75" customFormat="1" ht="45" customHeight="1">
      <c r="A31" s="69"/>
      <c r="B31" s="229" t="s">
        <v>143</v>
      </c>
      <c r="C31" s="141"/>
      <c r="D31" s="141"/>
      <c r="E31" s="141"/>
      <c r="F31" s="141"/>
      <c r="G31" s="87"/>
      <c r="H31" s="87"/>
      <c r="I31" s="87"/>
      <c r="J31" s="87"/>
      <c r="K31" s="87"/>
      <c r="L31" s="87"/>
      <c r="M31" s="87"/>
      <c r="N31" s="142"/>
      <c r="O31" s="69"/>
      <c r="P31" s="523" t="s">
        <v>122</v>
      </c>
      <c r="Q31" s="623"/>
      <c r="R31" s="605" t="s">
        <v>252</v>
      </c>
      <c r="S31" s="603"/>
      <c r="T31" s="604"/>
      <c r="U31" s="381" t="s">
        <v>85</v>
      </c>
      <c r="V31" s="382"/>
      <c r="W31" s="382"/>
      <c r="X31" s="382"/>
      <c r="Y31" s="382"/>
      <c r="Z31" s="382"/>
      <c r="AA31" s="382"/>
      <c r="AB31" s="382"/>
      <c r="AC31" s="382"/>
      <c r="AD31" s="382"/>
      <c r="AE31" s="383"/>
      <c r="AF31" s="1">
        <v>0</v>
      </c>
      <c r="AG31" s="94">
        <f>10/(2*3)</f>
        <v>1.6666666666666667</v>
      </c>
      <c r="AH31" s="95">
        <f>AG31*SUM(AF30:AF32)</f>
        <v>0</v>
      </c>
      <c r="AI31" s="1"/>
      <c r="AJ31" s="94">
        <f>AG31</f>
        <v>1.6666666666666667</v>
      </c>
      <c r="AK31" s="95">
        <f>AJ31*SUM(AI30:AI32)</f>
        <v>0</v>
      </c>
      <c r="AL31" s="370" t="s">
        <v>253</v>
      </c>
      <c r="AM31" s="371"/>
      <c r="AN31" s="371"/>
      <c r="AO31" s="371"/>
      <c r="AP31" s="372"/>
    </row>
    <row r="32" spans="1:42" s="75" customFormat="1" ht="45" customHeight="1" thickBot="1">
      <c r="A32" s="69"/>
      <c r="B32" s="229" t="s">
        <v>144</v>
      </c>
      <c r="C32" s="141"/>
      <c r="D32" s="141"/>
      <c r="E32" s="141"/>
      <c r="F32" s="141"/>
      <c r="G32" s="87"/>
      <c r="H32" s="87"/>
      <c r="I32" s="87"/>
      <c r="J32" s="87"/>
      <c r="K32" s="87"/>
      <c r="L32" s="87"/>
      <c r="M32" s="87"/>
      <c r="N32" s="142"/>
      <c r="O32" s="69"/>
      <c r="P32" s="624"/>
      <c r="Q32" s="625"/>
      <c r="R32" s="632" t="s">
        <v>254</v>
      </c>
      <c r="S32" s="633"/>
      <c r="T32" s="634"/>
      <c r="U32" s="434" t="s">
        <v>86</v>
      </c>
      <c r="V32" s="435"/>
      <c r="W32" s="435"/>
      <c r="X32" s="435"/>
      <c r="Y32" s="435"/>
      <c r="Z32" s="435"/>
      <c r="AA32" s="435"/>
      <c r="AB32" s="435"/>
      <c r="AC32" s="435"/>
      <c r="AD32" s="435"/>
      <c r="AE32" s="436"/>
      <c r="AF32" s="65">
        <v>0</v>
      </c>
      <c r="AG32" s="94"/>
      <c r="AH32" s="95"/>
      <c r="AI32" s="65"/>
      <c r="AJ32" s="94"/>
      <c r="AK32" s="95"/>
      <c r="AL32" s="353" t="s">
        <v>147</v>
      </c>
      <c r="AM32" s="354"/>
      <c r="AN32" s="354"/>
      <c r="AO32" s="354"/>
      <c r="AP32" s="355"/>
    </row>
    <row r="33" spans="1:42" s="75" customFormat="1" ht="37.5" customHeight="1" thickBot="1">
      <c r="A33" s="69"/>
      <c r="B33" s="146"/>
      <c r="C33" s="147"/>
      <c r="D33" s="147"/>
      <c r="E33" s="147"/>
      <c r="F33" s="147"/>
      <c r="G33" s="147"/>
      <c r="H33" s="148"/>
      <c r="I33" s="148"/>
      <c r="J33" s="148"/>
      <c r="K33" s="148"/>
      <c r="L33" s="148"/>
      <c r="M33" s="148"/>
      <c r="N33" s="149"/>
      <c r="O33" s="69"/>
      <c r="P33" s="547" t="s">
        <v>199</v>
      </c>
      <c r="Q33" s="610"/>
      <c r="R33" s="610"/>
      <c r="S33" s="610"/>
      <c r="T33" s="610"/>
      <c r="U33" s="610"/>
      <c r="V33" s="610"/>
      <c r="W33" s="610"/>
      <c r="X33" s="610"/>
      <c r="Y33" s="610"/>
      <c r="Z33" s="610"/>
      <c r="AA33" s="610"/>
      <c r="AB33" s="610"/>
      <c r="AC33" s="610"/>
      <c r="AD33" s="610"/>
      <c r="AE33" s="611"/>
      <c r="AF33" s="454" t="s">
        <v>123</v>
      </c>
      <c r="AG33" s="455"/>
      <c r="AH33" s="150">
        <f>AVERAGE(AH7:AH32)</f>
        <v>2.023809523809524</v>
      </c>
      <c r="AI33" s="454" t="s">
        <v>123</v>
      </c>
      <c r="AJ33" s="455"/>
      <c r="AK33" s="150">
        <f>AVERAGE(AK7:AK32)</f>
        <v>0</v>
      </c>
      <c r="AL33" s="451"/>
      <c r="AM33" s="452"/>
      <c r="AN33" s="452"/>
      <c r="AO33" s="452"/>
      <c r="AP33" s="453"/>
    </row>
    <row r="34" spans="1:36"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row r="35" spans="1:37"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152"/>
    </row>
    <row r="36" spans="2:37" ht="19.5" customHeight="1">
      <c r="B36" s="153" t="s">
        <v>87</v>
      </c>
      <c r="C36" s="153"/>
      <c r="D36" s="154"/>
      <c r="E36" s="154"/>
      <c r="F36" s="154"/>
      <c r="G36" s="154"/>
      <c r="AD36" s="69"/>
      <c r="AE36" s="69"/>
      <c r="AF36" s="69"/>
      <c r="AG36" s="69"/>
      <c r="AH36" s="69"/>
      <c r="AI36" s="69"/>
      <c r="AJ36" s="69"/>
      <c r="AK36" s="152"/>
    </row>
    <row r="37" spans="2:37" ht="9.75" customHeight="1">
      <c r="B37" s="153"/>
      <c r="C37" s="153"/>
      <c r="D37" s="153"/>
      <c r="E37" s="153"/>
      <c r="F37" s="154"/>
      <c r="G37" s="154"/>
      <c r="AD37" s="69"/>
      <c r="AE37" s="69"/>
      <c r="AF37" s="69"/>
      <c r="AG37" s="69"/>
      <c r="AH37" s="69"/>
      <c r="AI37" s="69"/>
      <c r="AJ37" s="69"/>
      <c r="AK37" s="152"/>
    </row>
    <row r="38" spans="2:38" ht="18" customHeight="1">
      <c r="B38" s="155" t="s">
        <v>88</v>
      </c>
      <c r="C38" s="156"/>
      <c r="D38" s="156"/>
      <c r="E38" s="157" t="s">
        <v>143</v>
      </c>
      <c r="F38" s="305" t="s">
        <v>144</v>
      </c>
      <c r="G38" s="305"/>
      <c r="H38"/>
      <c r="I38"/>
      <c r="J38"/>
      <c r="K38"/>
      <c r="P38" s="69"/>
      <c r="R38" s="84"/>
      <c r="AE38" s="69"/>
      <c r="AF38" s="69"/>
      <c r="AG38" s="69"/>
      <c r="AH38" s="69"/>
      <c r="AI38" s="69"/>
      <c r="AJ38" s="69"/>
      <c r="AL38" s="152"/>
    </row>
    <row r="39" spans="2:38" ht="18" customHeight="1">
      <c r="B39" s="158" t="s">
        <v>200</v>
      </c>
      <c r="C39" s="159"/>
      <c r="D39" s="159"/>
      <c r="E39" s="160">
        <f>AH8</f>
        <v>3.3333333333333335</v>
      </c>
      <c r="F39" s="315">
        <f>AK8</f>
        <v>0</v>
      </c>
      <c r="G39" s="317"/>
      <c r="H39"/>
      <c r="I39"/>
      <c r="J39"/>
      <c r="K39"/>
      <c r="P39" s="69"/>
      <c r="R39" s="84"/>
      <c r="AE39" s="161"/>
      <c r="AF39" s="161"/>
      <c r="AG39" s="161"/>
      <c r="AH39" s="161"/>
      <c r="AI39" s="161"/>
      <c r="AJ39" s="161"/>
      <c r="AK39" s="161"/>
      <c r="AL39" s="152"/>
    </row>
    <row r="40" spans="2:38" ht="18" customHeight="1">
      <c r="B40" s="158" t="s">
        <v>201</v>
      </c>
      <c r="C40" s="159"/>
      <c r="D40" s="159"/>
      <c r="E40" s="160">
        <f>AH10</f>
        <v>3.75</v>
      </c>
      <c r="F40" s="315">
        <f>AK10</f>
        <v>0</v>
      </c>
      <c r="G40" s="317"/>
      <c r="H40"/>
      <c r="I40"/>
      <c r="J40"/>
      <c r="K40"/>
      <c r="P40" s="69"/>
      <c r="R40" s="84"/>
      <c r="AE40" s="161"/>
      <c r="AF40" s="161"/>
      <c r="AG40" s="161"/>
      <c r="AH40" s="161"/>
      <c r="AI40" s="161"/>
      <c r="AJ40" s="161"/>
      <c r="AK40" s="161"/>
      <c r="AL40" s="152"/>
    </row>
    <row r="41" spans="2:38" ht="18" customHeight="1">
      <c r="B41" s="162" t="s">
        <v>202</v>
      </c>
      <c r="C41" s="163"/>
      <c r="D41" s="163"/>
      <c r="E41" s="160">
        <f>AH15</f>
        <v>1.6666666666666667</v>
      </c>
      <c r="F41" s="315">
        <f>AK15</f>
        <v>0</v>
      </c>
      <c r="G41" s="317"/>
      <c r="H41"/>
      <c r="I41"/>
      <c r="J41"/>
      <c r="K41"/>
      <c r="P41" s="69"/>
      <c r="R41" s="84"/>
      <c r="AE41" s="161"/>
      <c r="AF41" s="161"/>
      <c r="AG41" s="161"/>
      <c r="AH41" s="161"/>
      <c r="AI41" s="161"/>
      <c r="AJ41" s="161"/>
      <c r="AK41" s="161"/>
      <c r="AL41" s="152"/>
    </row>
    <row r="42" spans="2:38" ht="18" customHeight="1">
      <c r="B42" s="164" t="s">
        <v>203</v>
      </c>
      <c r="C42" s="163"/>
      <c r="D42" s="163"/>
      <c r="E42" s="160">
        <f>AH17</f>
        <v>0.8333333333333334</v>
      </c>
      <c r="F42" s="315">
        <f>AK17</f>
        <v>0</v>
      </c>
      <c r="G42" s="317"/>
      <c r="H42"/>
      <c r="I42"/>
      <c r="J42"/>
      <c r="K42"/>
      <c r="O42" s="84"/>
      <c r="P42" s="69"/>
      <c r="R42" s="84"/>
      <c r="AE42" s="161"/>
      <c r="AF42" s="161"/>
      <c r="AG42" s="161"/>
      <c r="AH42" s="161"/>
      <c r="AI42" s="161"/>
      <c r="AJ42" s="161"/>
      <c r="AK42" s="161"/>
      <c r="AL42" s="152"/>
    </row>
    <row r="43" spans="2:38" ht="18" customHeight="1">
      <c r="B43" s="164" t="s">
        <v>89</v>
      </c>
      <c r="C43" s="163"/>
      <c r="D43" s="163"/>
      <c r="E43" s="160">
        <f>AH24</f>
        <v>3.3333333333333335</v>
      </c>
      <c r="F43" s="315">
        <f>AK24</f>
        <v>0</v>
      </c>
      <c r="G43" s="317"/>
      <c r="H43"/>
      <c r="I43"/>
      <c r="J43"/>
      <c r="K43"/>
      <c r="R43" s="84"/>
      <c r="S43" s="84"/>
      <c r="T43" s="84"/>
      <c r="U43" s="84"/>
      <c r="AE43" s="71"/>
      <c r="AF43" s="71"/>
      <c r="AG43" s="71"/>
      <c r="AH43" s="71"/>
      <c r="AI43" s="71"/>
      <c r="AK43" s="71"/>
      <c r="AL43" s="152"/>
    </row>
    <row r="44" spans="2:38" ht="18" customHeight="1">
      <c r="B44" s="164" t="s">
        <v>90</v>
      </c>
      <c r="C44" s="163"/>
      <c r="D44" s="163"/>
      <c r="E44" s="160">
        <f>AH26</f>
        <v>1.25</v>
      </c>
      <c r="F44" s="315">
        <f>AK26</f>
        <v>0</v>
      </c>
      <c r="G44" s="317"/>
      <c r="H44"/>
      <c r="I44"/>
      <c r="J44"/>
      <c r="K44"/>
      <c r="R44" s="84"/>
      <c r="S44" s="84"/>
      <c r="T44" s="69"/>
      <c r="U44" s="69"/>
      <c r="AE44" s="71"/>
      <c r="AF44" s="71"/>
      <c r="AG44" s="71"/>
      <c r="AH44" s="71"/>
      <c r="AI44" s="71"/>
      <c r="AK44" s="71"/>
      <c r="AL44" s="152"/>
    </row>
    <row r="45" spans="2:38" ht="18" customHeight="1">
      <c r="B45" s="164" t="s">
        <v>91</v>
      </c>
      <c r="C45" s="163"/>
      <c r="D45" s="163"/>
      <c r="E45" s="160">
        <f>AH31</f>
        <v>0</v>
      </c>
      <c r="F45" s="315">
        <f>AK31</f>
        <v>0</v>
      </c>
      <c r="G45" s="317"/>
      <c r="H45"/>
      <c r="I45"/>
      <c r="J45"/>
      <c r="K45"/>
      <c r="R45" s="84"/>
      <c r="S45" s="84"/>
      <c r="T45" s="69"/>
      <c r="U45" s="69"/>
      <c r="AE45" s="71"/>
      <c r="AF45" s="71"/>
      <c r="AG45" s="71"/>
      <c r="AH45" s="71"/>
      <c r="AI45" s="71"/>
      <c r="AK45" s="71"/>
      <c r="AL45" s="152"/>
    </row>
    <row r="46" spans="2:38" ht="15.75" customHeight="1">
      <c r="B46" s="320" t="s">
        <v>124</v>
      </c>
      <c r="C46" s="321"/>
      <c r="D46" s="322"/>
      <c r="E46" s="326">
        <f>AH33</f>
        <v>2.023809523809524</v>
      </c>
      <c r="F46" s="309">
        <f>AK33</f>
        <v>0</v>
      </c>
      <c r="G46" s="311"/>
      <c r="H46"/>
      <c r="I46"/>
      <c r="J46"/>
      <c r="K46"/>
      <c r="R46" s="84"/>
      <c r="S46" s="84"/>
      <c r="T46" s="84"/>
      <c r="U46" s="84"/>
      <c r="AE46" s="165"/>
      <c r="AF46" s="165"/>
      <c r="AG46" s="165"/>
      <c r="AH46" s="165"/>
      <c r="AI46" s="165"/>
      <c r="AJ46" s="165"/>
      <c r="AK46" s="165"/>
      <c r="AL46" s="152"/>
    </row>
    <row r="47" spans="2:39" ht="13.5" customHeight="1">
      <c r="B47" s="323"/>
      <c r="C47" s="324"/>
      <c r="D47" s="325"/>
      <c r="E47" s="327"/>
      <c r="F47" s="312"/>
      <c r="G47" s="314"/>
      <c r="H47"/>
      <c r="I47"/>
      <c r="J47"/>
      <c r="K47"/>
      <c r="P47" s="71"/>
      <c r="Q47" s="71"/>
      <c r="T47" s="84"/>
      <c r="U47" s="84"/>
      <c r="AE47" s="165"/>
      <c r="AF47"/>
      <c r="AG47"/>
      <c r="AH47"/>
      <c r="AI47"/>
      <c r="AJ47"/>
      <c r="AK47"/>
      <c r="AL47"/>
      <c r="AM47"/>
    </row>
    <row r="48" spans="2:39" ht="24.75" customHeight="1">
      <c r="B48" s="319"/>
      <c r="C48" s="319"/>
      <c r="D48" s="319"/>
      <c r="E48" s="319"/>
      <c r="F48" s="319"/>
      <c r="P48" s="69"/>
      <c r="R48" s="84"/>
      <c r="AD48" s="165"/>
      <c r="AE48" s="71"/>
      <c r="AF48"/>
      <c r="AG48"/>
      <c r="AH48"/>
      <c r="AI48"/>
      <c r="AJ48"/>
      <c r="AK48"/>
      <c r="AL48"/>
      <c r="AM48"/>
    </row>
    <row r="49" spans="2:39" ht="26.25" customHeight="1">
      <c r="B49" s="167" t="s">
        <v>143</v>
      </c>
      <c r="C49" s="168" t="s">
        <v>258</v>
      </c>
      <c r="D49" s="169" t="s">
        <v>259</v>
      </c>
      <c r="E49" s="170"/>
      <c r="F49" s="170"/>
      <c r="G49" s="171"/>
      <c r="H49" s="171"/>
      <c r="I49" s="171"/>
      <c r="J49" s="171"/>
      <c r="K49" s="171"/>
      <c r="L49" s="171"/>
      <c r="M49" s="171"/>
      <c r="N49" s="167" t="s">
        <v>144</v>
      </c>
      <c r="O49" s="171"/>
      <c r="Q49" s="172"/>
      <c r="R49" s="173" t="s">
        <v>204</v>
      </c>
      <c r="T49" s="169"/>
      <c r="U49" s="169" t="s">
        <v>205</v>
      </c>
      <c r="V49" s="170"/>
      <c r="W49" s="170"/>
      <c r="X49" s="175"/>
      <c r="Y49" s="171"/>
      <c r="Z49" s="171"/>
      <c r="AA49" s="171"/>
      <c r="AB49" s="171"/>
      <c r="AC49" s="171"/>
      <c r="AD49" s="171"/>
      <c r="AE49" s="176"/>
      <c r="AF49"/>
      <c r="AG49"/>
      <c r="AH49"/>
      <c r="AI49"/>
      <c r="AJ49"/>
      <c r="AK49"/>
      <c r="AL49"/>
      <c r="AM49"/>
    </row>
    <row r="50" spans="2:39"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c r="AG50"/>
      <c r="AH50"/>
      <c r="AI50"/>
      <c r="AJ50"/>
      <c r="AK50"/>
      <c r="AL50"/>
      <c r="AM50"/>
    </row>
    <row r="51" spans="2:40"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c r="AG51"/>
      <c r="AH51"/>
      <c r="AI51"/>
      <c r="AJ51"/>
      <c r="AK51"/>
      <c r="AL51"/>
      <c r="AM51"/>
      <c r="AN51" s="182"/>
    </row>
    <row r="52" spans="2:40" ht="25.5" customHeight="1" thickBot="1">
      <c r="B52" s="306" t="s">
        <v>174</v>
      </c>
      <c r="C52" s="307"/>
      <c r="D52" s="308"/>
      <c r="E52" s="306" t="s">
        <v>175</v>
      </c>
      <c r="F52" s="307"/>
      <c r="G52" s="307"/>
      <c r="H52" s="307"/>
      <c r="I52" s="307"/>
      <c r="J52" s="307"/>
      <c r="K52" s="308"/>
      <c r="N52" s="288" t="s">
        <v>152</v>
      </c>
      <c r="O52" s="532"/>
      <c r="P52" s="532"/>
      <c r="Q52" s="532"/>
      <c r="R52" s="637"/>
      <c r="S52" s="637"/>
      <c r="T52" s="637"/>
      <c r="U52" s="637"/>
      <c r="V52" s="637"/>
      <c r="W52" s="638"/>
      <c r="X52" s="530" t="s">
        <v>175</v>
      </c>
      <c r="Y52" s="530"/>
      <c r="Z52" s="530"/>
      <c r="AA52" s="530"/>
      <c r="AB52" s="530"/>
      <c r="AC52" s="530"/>
      <c r="AD52" s="531"/>
      <c r="AE52" s="230"/>
      <c r="AF52" s="328"/>
      <c r="AG52" s="639"/>
      <c r="AH52" s="639"/>
      <c r="AI52" s="639"/>
      <c r="AJ52" s="639"/>
      <c r="AK52" s="639"/>
      <c r="AL52" s="640"/>
      <c r="AM52" s="641"/>
      <c r="AN52" s="641"/>
    </row>
    <row r="53" spans="2:40" ht="25.5" customHeight="1">
      <c r="B53" s="194" t="s">
        <v>260</v>
      </c>
      <c r="C53" s="195" t="s">
        <v>129</v>
      </c>
      <c r="D53" s="195" t="s">
        <v>130</v>
      </c>
      <c r="E53" s="196" t="s">
        <v>260</v>
      </c>
      <c r="F53" s="649" t="s">
        <v>129</v>
      </c>
      <c r="G53" s="649"/>
      <c r="H53" s="318" t="s">
        <v>130</v>
      </c>
      <c r="I53" s="318"/>
      <c r="J53" s="318"/>
      <c r="K53" s="257"/>
      <c r="N53" s="519" t="s">
        <v>262</v>
      </c>
      <c r="O53" s="520"/>
      <c r="P53" s="520"/>
      <c r="Q53" s="520"/>
      <c r="R53" s="520"/>
      <c r="S53" s="262" t="s">
        <v>129</v>
      </c>
      <c r="T53" s="264"/>
      <c r="U53" s="262" t="s">
        <v>130</v>
      </c>
      <c r="V53" s="318"/>
      <c r="W53" s="257"/>
      <c r="X53" s="542" t="s">
        <v>260</v>
      </c>
      <c r="Y53" s="635"/>
      <c r="Z53" s="636"/>
      <c r="AA53" s="541" t="s">
        <v>129</v>
      </c>
      <c r="AB53" s="541"/>
      <c r="AC53" s="545" t="s">
        <v>130</v>
      </c>
      <c r="AD53" s="606"/>
      <c r="AE53" s="197"/>
      <c r="AF53" s="280"/>
      <c r="AG53" s="573"/>
      <c r="AH53" s="280"/>
      <c r="AI53" s="573"/>
      <c r="AJ53" s="280"/>
      <c r="AK53" s="573"/>
      <c r="AL53" s="280"/>
      <c r="AM53" s="573"/>
      <c r="AN53" s="213"/>
    </row>
    <row r="54" spans="2:40" ht="25.5" customHeight="1">
      <c r="B54" s="252" t="s">
        <v>150</v>
      </c>
      <c r="C54" s="199">
        <f>IF(B54="なし",0,IF(B54="①高断熱・高気密",1,2))</f>
        <v>0</v>
      </c>
      <c r="D54" s="283">
        <f>IF(C56&gt;=1.5,2,IF(C56&lt;1,0,1))</f>
        <v>0</v>
      </c>
      <c r="E54" s="200" t="s">
        <v>131</v>
      </c>
      <c r="F54" s="265">
        <v>0</v>
      </c>
      <c r="G54" s="266"/>
      <c r="H54" s="283">
        <f>IF(F65&gt;2,2,INT(F65))</f>
        <v>0</v>
      </c>
      <c r="I54" s="299"/>
      <c r="J54" s="299"/>
      <c r="K54" s="300"/>
      <c r="N54" s="515" t="s">
        <v>150</v>
      </c>
      <c r="O54" s="516"/>
      <c r="P54" s="516"/>
      <c r="Q54" s="516"/>
      <c r="R54" s="516"/>
      <c r="S54" s="589">
        <f>IF(N54="なし",0,IF(N54="①高断熱・高気密",1,2))</f>
        <v>0</v>
      </c>
      <c r="T54" s="590"/>
      <c r="U54" s="283">
        <f>IF(S56&gt;=1.5,2,IF(S56&lt;1,0,1))</f>
        <v>0</v>
      </c>
      <c r="V54" s="576"/>
      <c r="W54" s="577"/>
      <c r="X54" s="296" t="s">
        <v>131</v>
      </c>
      <c r="Y54" s="597"/>
      <c r="Z54" s="598"/>
      <c r="AA54" s="265">
        <v>0</v>
      </c>
      <c r="AB54" s="266"/>
      <c r="AC54" s="283">
        <f>IF(AA65&gt;2,2,INT(AA65))</f>
        <v>0</v>
      </c>
      <c r="AD54" s="577"/>
      <c r="AE54" s="197"/>
      <c r="AF54" s="280"/>
      <c r="AG54" s="573"/>
      <c r="AH54" s="574"/>
      <c r="AI54" s="573"/>
      <c r="AJ54" s="280"/>
      <c r="AK54" s="573"/>
      <c r="AL54" s="280"/>
      <c r="AM54" s="573"/>
      <c r="AN54" s="68"/>
    </row>
    <row r="55" spans="2:40" ht="25.5" customHeight="1">
      <c r="B55" s="201" t="s">
        <v>132</v>
      </c>
      <c r="C55" s="13">
        <v>0</v>
      </c>
      <c r="D55" s="272"/>
      <c r="E55" s="200" t="s">
        <v>176</v>
      </c>
      <c r="F55" s="265">
        <v>0</v>
      </c>
      <c r="G55" s="266"/>
      <c r="H55" s="272"/>
      <c r="I55" s="301"/>
      <c r="J55" s="301"/>
      <c r="K55" s="302"/>
      <c r="N55" s="519" t="s">
        <v>154</v>
      </c>
      <c r="O55" s="520"/>
      <c r="P55" s="520"/>
      <c r="Q55" s="520"/>
      <c r="R55" s="520"/>
      <c r="S55" s="265">
        <v>0</v>
      </c>
      <c r="T55" s="266"/>
      <c r="U55" s="272"/>
      <c r="V55" s="579"/>
      <c r="W55" s="580"/>
      <c r="X55" s="296" t="s">
        <v>176</v>
      </c>
      <c r="Y55" s="597"/>
      <c r="Z55" s="598"/>
      <c r="AA55" s="265">
        <v>0</v>
      </c>
      <c r="AB55" s="266"/>
      <c r="AC55" s="578"/>
      <c r="AD55" s="580"/>
      <c r="AE55" s="197"/>
      <c r="AF55" s="280"/>
      <c r="AG55" s="573"/>
      <c r="AH55" s="574"/>
      <c r="AI55" s="574"/>
      <c r="AJ55" s="280"/>
      <c r="AK55" s="573"/>
      <c r="AL55" s="280"/>
      <c r="AM55" s="573"/>
      <c r="AN55" s="68"/>
    </row>
    <row r="56" spans="2:40" ht="25.5" customHeight="1" thickBot="1">
      <c r="B56" s="202" t="s">
        <v>133</v>
      </c>
      <c r="C56" s="203">
        <f>C54*1+C55*0.5</f>
        <v>0</v>
      </c>
      <c r="D56" s="268"/>
      <c r="E56" s="200" t="s">
        <v>263</v>
      </c>
      <c r="F56" s="265">
        <v>0</v>
      </c>
      <c r="G56" s="266"/>
      <c r="H56" s="272"/>
      <c r="I56" s="301"/>
      <c r="J56" s="301"/>
      <c r="K56" s="302"/>
      <c r="N56" s="535" t="s">
        <v>155</v>
      </c>
      <c r="O56" s="536"/>
      <c r="P56" s="536"/>
      <c r="Q56" s="536"/>
      <c r="R56" s="536"/>
      <c r="S56" s="263">
        <f>S54*1+S55*0.5</f>
        <v>0</v>
      </c>
      <c r="T56" s="261"/>
      <c r="U56" s="268"/>
      <c r="V56" s="582"/>
      <c r="W56" s="583"/>
      <c r="X56" s="296" t="s">
        <v>263</v>
      </c>
      <c r="Y56" s="597"/>
      <c r="Z56" s="598"/>
      <c r="AA56" s="265">
        <v>0</v>
      </c>
      <c r="AB56" s="266"/>
      <c r="AC56" s="578"/>
      <c r="AD56" s="580"/>
      <c r="AE56" s="197"/>
      <c r="AF56" s="280"/>
      <c r="AG56" s="573"/>
      <c r="AH56" s="575"/>
      <c r="AI56" s="575"/>
      <c r="AJ56" s="280"/>
      <c r="AK56" s="573"/>
      <c r="AL56" s="280"/>
      <c r="AM56" s="573"/>
      <c r="AN56" s="68"/>
    </row>
    <row r="57" spans="2:40" ht="25.5" customHeight="1">
      <c r="B57" s="204" t="s">
        <v>134</v>
      </c>
      <c r="C57" s="190"/>
      <c r="D57" s="205"/>
      <c r="E57" s="206" t="s">
        <v>177</v>
      </c>
      <c r="F57" s="265">
        <v>0</v>
      </c>
      <c r="G57" s="266"/>
      <c r="H57" s="272"/>
      <c r="I57" s="301"/>
      <c r="J57" s="301"/>
      <c r="K57" s="302"/>
      <c r="N57" s="521" t="s">
        <v>156</v>
      </c>
      <c r="O57" s="522"/>
      <c r="P57" s="522"/>
      <c r="Q57" s="522"/>
      <c r="R57" s="522"/>
      <c r="S57" s="517"/>
      <c r="T57" s="517"/>
      <c r="U57" s="517"/>
      <c r="V57" s="517"/>
      <c r="W57" s="518"/>
      <c r="X57" s="296" t="s">
        <v>177</v>
      </c>
      <c r="Y57" s="597"/>
      <c r="Z57" s="598"/>
      <c r="AA57" s="265">
        <v>0</v>
      </c>
      <c r="AB57" s="266"/>
      <c r="AC57" s="578"/>
      <c r="AD57" s="580"/>
      <c r="AE57" s="197"/>
      <c r="AF57" s="231"/>
      <c r="AG57" s="231"/>
      <c r="AH57" s="231"/>
      <c r="AI57" s="231"/>
      <c r="AJ57" s="232"/>
      <c r="AK57" s="232"/>
      <c r="AL57" s="280"/>
      <c r="AM57" s="573"/>
      <c r="AN57" s="68"/>
    </row>
    <row r="58" spans="2:40" ht="25.5" customHeight="1">
      <c r="B58" s="194" t="s">
        <v>128</v>
      </c>
      <c r="C58" s="195" t="s">
        <v>129</v>
      </c>
      <c r="D58" s="195" t="s">
        <v>130</v>
      </c>
      <c r="E58" s="200" t="s">
        <v>178</v>
      </c>
      <c r="F58" s="265">
        <v>0</v>
      </c>
      <c r="G58" s="266"/>
      <c r="H58" s="272"/>
      <c r="I58" s="301"/>
      <c r="J58" s="301"/>
      <c r="K58" s="302"/>
      <c r="N58" s="519" t="s">
        <v>153</v>
      </c>
      <c r="O58" s="520"/>
      <c r="P58" s="520"/>
      <c r="Q58" s="520"/>
      <c r="R58" s="520"/>
      <c r="S58" s="262" t="s">
        <v>129</v>
      </c>
      <c r="T58" s="264"/>
      <c r="U58" s="262" t="s">
        <v>130</v>
      </c>
      <c r="V58" s="318"/>
      <c r="W58" s="257"/>
      <c r="X58" s="296" t="s">
        <v>178</v>
      </c>
      <c r="Y58" s="597"/>
      <c r="Z58" s="598"/>
      <c r="AA58" s="265">
        <v>0</v>
      </c>
      <c r="AB58" s="266"/>
      <c r="AC58" s="578"/>
      <c r="AD58" s="580"/>
      <c r="AE58" s="197"/>
      <c r="AF58" s="280"/>
      <c r="AG58" s="280"/>
      <c r="AH58" s="280"/>
      <c r="AI58" s="280"/>
      <c r="AJ58" s="280"/>
      <c r="AK58" s="280"/>
      <c r="AL58" s="280"/>
      <c r="AM58" s="573"/>
      <c r="AN58" s="68"/>
    </row>
    <row r="59" spans="2:40" ht="25.5" customHeight="1">
      <c r="B59" s="252" t="s">
        <v>266</v>
      </c>
      <c r="C59" s="199">
        <f>IF(B59="単層ガラス",0,IF(B59="複層ガラス",1,2))</f>
        <v>1</v>
      </c>
      <c r="D59" s="283">
        <f>IF(C61&gt;=1.5,2,IF(C61&lt;1,0,1))</f>
        <v>1</v>
      </c>
      <c r="E59" s="200" t="s">
        <v>92</v>
      </c>
      <c r="F59" s="265">
        <v>0</v>
      </c>
      <c r="G59" s="266"/>
      <c r="H59" s="272"/>
      <c r="I59" s="301"/>
      <c r="J59" s="301"/>
      <c r="K59" s="302"/>
      <c r="N59" s="515" t="s">
        <v>151</v>
      </c>
      <c r="O59" s="516"/>
      <c r="P59" s="516"/>
      <c r="Q59" s="516"/>
      <c r="R59" s="516"/>
      <c r="S59" s="589">
        <f>IF(N59="単層ガラス",0,IF(N59="複層ガラス",1,2))</f>
        <v>0</v>
      </c>
      <c r="T59" s="590"/>
      <c r="U59" s="283">
        <f>IF(S61&gt;=1.5,2,IF(S61&lt;1,0,1))</f>
        <v>0</v>
      </c>
      <c r="V59" s="576"/>
      <c r="W59" s="577"/>
      <c r="X59" s="296" t="s">
        <v>92</v>
      </c>
      <c r="Y59" s="597"/>
      <c r="Z59" s="598"/>
      <c r="AA59" s="265">
        <v>0</v>
      </c>
      <c r="AB59" s="266"/>
      <c r="AC59" s="578"/>
      <c r="AD59" s="580"/>
      <c r="AE59" s="197"/>
      <c r="AF59" s="280"/>
      <c r="AG59" s="280"/>
      <c r="AH59" s="574"/>
      <c r="AI59" s="574"/>
      <c r="AJ59" s="280"/>
      <c r="AK59" s="573"/>
      <c r="AL59" s="280"/>
      <c r="AM59" s="573"/>
      <c r="AN59" s="68"/>
    </row>
    <row r="60" spans="2:40" ht="25.5" customHeight="1">
      <c r="B60" s="201" t="s">
        <v>132</v>
      </c>
      <c r="C60" s="13">
        <v>0</v>
      </c>
      <c r="D60" s="272"/>
      <c r="E60" s="200" t="s">
        <v>93</v>
      </c>
      <c r="F60" s="265">
        <v>0</v>
      </c>
      <c r="G60" s="266"/>
      <c r="H60" s="272"/>
      <c r="I60" s="301"/>
      <c r="J60" s="301"/>
      <c r="K60" s="302"/>
      <c r="N60" s="404" t="s">
        <v>132</v>
      </c>
      <c r="O60" s="405"/>
      <c r="P60" s="405"/>
      <c r="Q60" s="405"/>
      <c r="R60" s="406"/>
      <c r="S60" s="265">
        <v>0</v>
      </c>
      <c r="T60" s="266"/>
      <c r="U60" s="272"/>
      <c r="V60" s="579"/>
      <c r="W60" s="580"/>
      <c r="X60" s="296" t="s">
        <v>93</v>
      </c>
      <c r="Y60" s="597"/>
      <c r="Z60" s="598"/>
      <c r="AA60" s="265">
        <v>0</v>
      </c>
      <c r="AB60" s="266"/>
      <c r="AC60" s="578"/>
      <c r="AD60" s="580"/>
      <c r="AE60" s="197"/>
      <c r="AF60" s="280"/>
      <c r="AG60" s="280"/>
      <c r="AH60" s="574"/>
      <c r="AI60" s="574"/>
      <c r="AJ60" s="280"/>
      <c r="AK60" s="573"/>
      <c r="AL60" s="280"/>
      <c r="AM60" s="573"/>
      <c r="AN60" s="68"/>
    </row>
    <row r="61" spans="2:40" ht="25.5" customHeight="1" thickBot="1">
      <c r="B61" s="202" t="s">
        <v>133</v>
      </c>
      <c r="C61" s="203">
        <f>C59*1+C60*0.5</f>
        <v>1</v>
      </c>
      <c r="D61" s="268"/>
      <c r="E61" s="200" t="s">
        <v>94</v>
      </c>
      <c r="F61" s="265">
        <v>0</v>
      </c>
      <c r="G61" s="266"/>
      <c r="H61" s="272"/>
      <c r="I61" s="301"/>
      <c r="J61" s="301"/>
      <c r="K61" s="302"/>
      <c r="N61" s="413" t="s">
        <v>133</v>
      </c>
      <c r="O61" s="414"/>
      <c r="P61" s="414"/>
      <c r="Q61" s="414"/>
      <c r="R61" s="414"/>
      <c r="S61" s="263">
        <f>S59*1+S60*0.5</f>
        <v>0</v>
      </c>
      <c r="T61" s="261"/>
      <c r="U61" s="268"/>
      <c r="V61" s="582"/>
      <c r="W61" s="583"/>
      <c r="X61" s="296" t="s">
        <v>94</v>
      </c>
      <c r="Y61" s="597"/>
      <c r="Z61" s="598"/>
      <c r="AA61" s="265">
        <v>0</v>
      </c>
      <c r="AB61" s="266"/>
      <c r="AC61" s="578"/>
      <c r="AD61" s="580"/>
      <c r="AE61" s="197"/>
      <c r="AF61" s="280"/>
      <c r="AG61" s="280"/>
      <c r="AH61" s="575"/>
      <c r="AI61" s="575"/>
      <c r="AJ61" s="280"/>
      <c r="AK61" s="573"/>
      <c r="AL61" s="280"/>
      <c r="AM61" s="573"/>
      <c r="AN61" s="68"/>
    </row>
    <row r="62" spans="2:40" ht="25.5" customHeight="1">
      <c r="B62" s="204" t="s">
        <v>135</v>
      </c>
      <c r="C62" s="190"/>
      <c r="D62" s="205"/>
      <c r="E62" s="206" t="s">
        <v>95</v>
      </c>
      <c r="F62" s="265">
        <v>0</v>
      </c>
      <c r="G62" s="266"/>
      <c r="H62" s="272"/>
      <c r="I62" s="301"/>
      <c r="J62" s="301"/>
      <c r="K62" s="302"/>
      <c r="N62" s="408" t="s">
        <v>135</v>
      </c>
      <c r="O62" s="422"/>
      <c r="P62" s="422"/>
      <c r="Q62" s="422"/>
      <c r="R62" s="422"/>
      <c r="S62" s="591"/>
      <c r="T62" s="591"/>
      <c r="U62" s="591"/>
      <c r="V62" s="591"/>
      <c r="W62" s="592"/>
      <c r="X62" s="296" t="s">
        <v>95</v>
      </c>
      <c r="Y62" s="597"/>
      <c r="Z62" s="598"/>
      <c r="AA62" s="265">
        <v>0</v>
      </c>
      <c r="AB62" s="266"/>
      <c r="AC62" s="578"/>
      <c r="AD62" s="580"/>
      <c r="AE62" s="197"/>
      <c r="AF62" s="231"/>
      <c r="AG62" s="231"/>
      <c r="AH62" s="231"/>
      <c r="AI62" s="231"/>
      <c r="AJ62" s="232"/>
      <c r="AK62" s="232"/>
      <c r="AL62" s="280"/>
      <c r="AM62" s="573"/>
      <c r="AN62" s="68"/>
    </row>
    <row r="63" spans="2:40" ht="25.5" customHeight="1">
      <c r="B63" s="194" t="s">
        <v>128</v>
      </c>
      <c r="C63" s="195" t="s">
        <v>129</v>
      </c>
      <c r="D63" s="195" t="s">
        <v>130</v>
      </c>
      <c r="E63" s="200" t="s">
        <v>179</v>
      </c>
      <c r="F63" s="265">
        <v>0</v>
      </c>
      <c r="G63" s="266"/>
      <c r="H63" s="272"/>
      <c r="I63" s="301"/>
      <c r="J63" s="301"/>
      <c r="K63" s="302"/>
      <c r="N63" s="404" t="s">
        <v>128</v>
      </c>
      <c r="O63" s="405"/>
      <c r="P63" s="405"/>
      <c r="Q63" s="405"/>
      <c r="R63" s="405"/>
      <c r="S63" s="262" t="s">
        <v>129</v>
      </c>
      <c r="T63" s="264"/>
      <c r="U63" s="262" t="s">
        <v>130</v>
      </c>
      <c r="V63" s="318"/>
      <c r="W63" s="257"/>
      <c r="X63" s="296" t="s">
        <v>179</v>
      </c>
      <c r="Y63" s="597"/>
      <c r="Z63" s="598"/>
      <c r="AA63" s="265">
        <v>0</v>
      </c>
      <c r="AB63" s="266"/>
      <c r="AC63" s="578"/>
      <c r="AD63" s="580"/>
      <c r="AE63" s="197"/>
      <c r="AF63" s="280"/>
      <c r="AG63" s="280"/>
      <c r="AH63" s="280"/>
      <c r="AI63" s="280"/>
      <c r="AJ63" s="280"/>
      <c r="AK63" s="280"/>
      <c r="AL63" s="280"/>
      <c r="AM63" s="573"/>
      <c r="AN63" s="68"/>
    </row>
    <row r="64" spans="2:40" ht="25.5" customHeight="1">
      <c r="B64" s="207" t="s">
        <v>180</v>
      </c>
      <c r="C64" s="13">
        <v>0</v>
      </c>
      <c r="D64" s="283">
        <f>IF(C66&gt;=2,2,IF(C66=1,1,0))</f>
        <v>0</v>
      </c>
      <c r="E64" s="200" t="s">
        <v>181</v>
      </c>
      <c r="F64" s="265">
        <v>0</v>
      </c>
      <c r="G64" s="266"/>
      <c r="H64" s="272"/>
      <c r="I64" s="301"/>
      <c r="J64" s="301"/>
      <c r="K64" s="302"/>
      <c r="N64" s="404" t="s">
        <v>180</v>
      </c>
      <c r="O64" s="405"/>
      <c r="P64" s="405"/>
      <c r="Q64" s="405"/>
      <c r="R64" s="406"/>
      <c r="S64" s="265">
        <v>0</v>
      </c>
      <c r="T64" s="266"/>
      <c r="U64" s="283">
        <f>IF(S66&gt;=2,2,IF(S66=1,1,0))</f>
        <v>0</v>
      </c>
      <c r="V64" s="576"/>
      <c r="W64" s="577"/>
      <c r="X64" s="296" t="s">
        <v>181</v>
      </c>
      <c r="Y64" s="597"/>
      <c r="Z64" s="598"/>
      <c r="AA64" s="265">
        <v>0</v>
      </c>
      <c r="AB64" s="266"/>
      <c r="AC64" s="578"/>
      <c r="AD64" s="580"/>
      <c r="AE64" s="197"/>
      <c r="AF64" s="280"/>
      <c r="AG64" s="280"/>
      <c r="AH64" s="574"/>
      <c r="AI64" s="574"/>
      <c r="AJ64" s="280"/>
      <c r="AK64" s="573"/>
      <c r="AL64" s="280"/>
      <c r="AM64" s="573"/>
      <c r="AN64" s="68"/>
    </row>
    <row r="65" spans="2:40" ht="25.5" customHeight="1" thickBot="1">
      <c r="B65" s="201" t="s">
        <v>132</v>
      </c>
      <c r="C65" s="13">
        <v>0</v>
      </c>
      <c r="D65" s="272"/>
      <c r="E65" s="208" t="s">
        <v>133</v>
      </c>
      <c r="F65" s="258">
        <f>SUM(F54:F64)</f>
        <v>0</v>
      </c>
      <c r="G65" s="267"/>
      <c r="H65" s="268"/>
      <c r="I65" s="303"/>
      <c r="J65" s="303"/>
      <c r="K65" s="304"/>
      <c r="N65" s="404" t="s">
        <v>132</v>
      </c>
      <c r="O65" s="405"/>
      <c r="P65" s="405"/>
      <c r="Q65" s="405"/>
      <c r="R65" s="406"/>
      <c r="S65" s="265">
        <v>0</v>
      </c>
      <c r="T65" s="266"/>
      <c r="U65" s="272"/>
      <c r="V65" s="579"/>
      <c r="W65" s="580"/>
      <c r="X65" s="333" t="s">
        <v>133</v>
      </c>
      <c r="Y65" s="595"/>
      <c r="Z65" s="596"/>
      <c r="AA65" s="258">
        <f>SUM(AA54:AA64)</f>
        <v>0</v>
      </c>
      <c r="AB65" s="267"/>
      <c r="AC65" s="581"/>
      <c r="AD65" s="583"/>
      <c r="AE65" s="197"/>
      <c r="AF65" s="280"/>
      <c r="AG65" s="280"/>
      <c r="AH65" s="574"/>
      <c r="AI65" s="574"/>
      <c r="AJ65" s="280"/>
      <c r="AK65" s="573"/>
      <c r="AL65" s="280"/>
      <c r="AM65" s="573"/>
      <c r="AN65" s="213"/>
    </row>
    <row r="66" spans="2:40" ht="25.5" customHeight="1" thickBot="1">
      <c r="B66" s="202" t="s">
        <v>133</v>
      </c>
      <c r="C66" s="209">
        <f>SUM(C64:C65)</f>
        <v>0</v>
      </c>
      <c r="D66" s="268"/>
      <c r="E66" s="210"/>
      <c r="F66" s="211"/>
      <c r="G66" s="211"/>
      <c r="H66" s="211"/>
      <c r="I66" s="211"/>
      <c r="J66" s="211"/>
      <c r="K66" s="211"/>
      <c r="N66" s="413" t="s">
        <v>133</v>
      </c>
      <c r="O66" s="414"/>
      <c r="P66" s="414"/>
      <c r="Q66" s="414"/>
      <c r="R66" s="414"/>
      <c r="S66" s="258">
        <f>SUM(S64:T65)</f>
        <v>0</v>
      </c>
      <c r="T66" s="267"/>
      <c r="U66" s="268"/>
      <c r="V66" s="582"/>
      <c r="W66" s="583"/>
      <c r="X66" s="210"/>
      <c r="Y66" s="211"/>
      <c r="Z66" s="211"/>
      <c r="AA66" s="211"/>
      <c r="AB66" s="211"/>
      <c r="AC66" s="211"/>
      <c r="AD66" s="211"/>
      <c r="AF66" s="280"/>
      <c r="AG66" s="280"/>
      <c r="AH66" s="280"/>
      <c r="AI66" s="280"/>
      <c r="AJ66" s="280"/>
      <c r="AK66" s="573"/>
      <c r="AL66" s="328"/>
      <c r="AM66" s="586"/>
      <c r="AN66" s="586"/>
    </row>
    <row r="67" spans="2:40" ht="25.5" customHeight="1">
      <c r="B67" s="204" t="s">
        <v>136</v>
      </c>
      <c r="C67" s="190"/>
      <c r="D67" s="205"/>
      <c r="E67" s="212"/>
      <c r="F67" s="280"/>
      <c r="G67" s="280"/>
      <c r="H67" s="280"/>
      <c r="I67" s="280"/>
      <c r="J67" s="280"/>
      <c r="K67" s="280"/>
      <c r="N67" s="408" t="s">
        <v>136</v>
      </c>
      <c r="O67" s="422"/>
      <c r="P67" s="422"/>
      <c r="Q67" s="422"/>
      <c r="R67" s="422"/>
      <c r="S67" s="591"/>
      <c r="T67" s="591"/>
      <c r="U67" s="591"/>
      <c r="V67" s="591"/>
      <c r="W67" s="592"/>
      <c r="X67" s="331"/>
      <c r="Y67" s="280"/>
      <c r="Z67" s="280"/>
      <c r="AA67" s="280"/>
      <c r="AB67" s="573"/>
      <c r="AC67" s="280"/>
      <c r="AD67" s="280"/>
      <c r="AF67" s="231"/>
      <c r="AG67" s="231"/>
      <c r="AH67" s="231"/>
      <c r="AI67" s="231"/>
      <c r="AJ67" s="232"/>
      <c r="AK67" s="232"/>
      <c r="AL67" s="328"/>
      <c r="AM67" s="586"/>
      <c r="AN67" s="213"/>
    </row>
    <row r="68" spans="2:40" ht="25.5" customHeight="1">
      <c r="B68" s="194" t="s">
        <v>128</v>
      </c>
      <c r="C68" s="195" t="s">
        <v>129</v>
      </c>
      <c r="D68" s="195" t="s">
        <v>130</v>
      </c>
      <c r="E68" s="214"/>
      <c r="F68" s="574"/>
      <c r="G68" s="574"/>
      <c r="H68" s="574"/>
      <c r="I68" s="574"/>
      <c r="J68" s="574"/>
      <c r="K68" s="574"/>
      <c r="N68" s="404" t="s">
        <v>128</v>
      </c>
      <c r="O68" s="405"/>
      <c r="P68" s="405"/>
      <c r="Q68" s="405"/>
      <c r="R68" s="405"/>
      <c r="S68" s="262" t="s">
        <v>129</v>
      </c>
      <c r="T68" s="264"/>
      <c r="U68" s="262" t="s">
        <v>130</v>
      </c>
      <c r="V68" s="318"/>
      <c r="W68" s="257"/>
      <c r="X68" s="276"/>
      <c r="Y68" s="328"/>
      <c r="Z68" s="328"/>
      <c r="AA68" s="574"/>
      <c r="AB68" s="574"/>
      <c r="AC68" s="574"/>
      <c r="AD68" s="574"/>
      <c r="AE68" s="216"/>
      <c r="AF68" s="280"/>
      <c r="AG68" s="280"/>
      <c r="AH68" s="280"/>
      <c r="AI68" s="280"/>
      <c r="AJ68" s="280"/>
      <c r="AK68" s="280"/>
      <c r="AL68" s="328"/>
      <c r="AM68" s="586"/>
      <c r="AN68" s="68"/>
    </row>
    <row r="69" spans="2:40" ht="25.5" customHeight="1">
      <c r="B69" s="207" t="s">
        <v>137</v>
      </c>
      <c r="C69" s="13">
        <v>0</v>
      </c>
      <c r="D69" s="283">
        <f>IF(C71&gt;=1.5,2,IF(C71&lt;1,0,1))</f>
        <v>0</v>
      </c>
      <c r="E69" s="214"/>
      <c r="F69" s="574"/>
      <c r="G69" s="574"/>
      <c r="H69" s="574"/>
      <c r="I69" s="574"/>
      <c r="J69" s="574"/>
      <c r="K69" s="574"/>
      <c r="N69" s="404" t="s">
        <v>137</v>
      </c>
      <c r="O69" s="405"/>
      <c r="P69" s="405"/>
      <c r="Q69" s="405"/>
      <c r="R69" s="406"/>
      <c r="S69" s="265">
        <v>0</v>
      </c>
      <c r="T69" s="266"/>
      <c r="U69" s="283">
        <f>IF(S71&gt;=1.5,2,IF(S71&lt;1,0,1))</f>
        <v>0</v>
      </c>
      <c r="V69" s="576"/>
      <c r="W69" s="577"/>
      <c r="X69" s="276"/>
      <c r="Y69" s="328"/>
      <c r="Z69" s="328"/>
      <c r="AA69" s="574"/>
      <c r="AB69" s="574"/>
      <c r="AC69" s="574"/>
      <c r="AD69" s="574"/>
      <c r="AE69" s="216"/>
      <c r="AF69" s="280"/>
      <c r="AG69" s="280"/>
      <c r="AH69" s="574"/>
      <c r="AI69" s="574"/>
      <c r="AJ69" s="280"/>
      <c r="AK69" s="573"/>
      <c r="AL69" s="328"/>
      <c r="AM69" s="586"/>
      <c r="AN69" s="68"/>
    </row>
    <row r="70" spans="2:40" ht="25.5" customHeight="1">
      <c r="B70" s="201" t="s">
        <v>132</v>
      </c>
      <c r="C70" s="13">
        <v>0</v>
      </c>
      <c r="D70" s="272"/>
      <c r="E70" s="214"/>
      <c r="F70" s="574"/>
      <c r="G70" s="574"/>
      <c r="H70" s="574"/>
      <c r="I70" s="574"/>
      <c r="J70" s="574"/>
      <c r="K70" s="574"/>
      <c r="N70" s="404" t="s">
        <v>132</v>
      </c>
      <c r="O70" s="405"/>
      <c r="P70" s="405"/>
      <c r="Q70" s="405"/>
      <c r="R70" s="406"/>
      <c r="S70" s="265">
        <v>0</v>
      </c>
      <c r="T70" s="266"/>
      <c r="U70" s="272"/>
      <c r="V70" s="579"/>
      <c r="W70" s="580"/>
      <c r="X70" s="276"/>
      <c r="Y70" s="328"/>
      <c r="Z70" s="328"/>
      <c r="AA70" s="574"/>
      <c r="AB70" s="574"/>
      <c r="AC70" s="574"/>
      <c r="AD70" s="574"/>
      <c r="AE70" s="216"/>
      <c r="AF70" s="280"/>
      <c r="AG70" s="280"/>
      <c r="AH70" s="574"/>
      <c r="AI70" s="574"/>
      <c r="AJ70" s="280"/>
      <c r="AK70" s="573"/>
      <c r="AL70" s="328"/>
      <c r="AM70" s="586"/>
      <c r="AN70" s="68"/>
    </row>
    <row r="71" spans="2:40" ht="25.5" customHeight="1" thickBot="1">
      <c r="B71" s="202" t="s">
        <v>133</v>
      </c>
      <c r="C71" s="203">
        <f>C69*1+C70*0.5</f>
        <v>0</v>
      </c>
      <c r="D71" s="268"/>
      <c r="E71" s="214"/>
      <c r="F71" s="574"/>
      <c r="G71" s="574"/>
      <c r="H71" s="574"/>
      <c r="I71" s="574"/>
      <c r="J71" s="574"/>
      <c r="K71" s="574"/>
      <c r="N71" s="413" t="s">
        <v>133</v>
      </c>
      <c r="O71" s="414"/>
      <c r="P71" s="414"/>
      <c r="Q71" s="414"/>
      <c r="R71" s="414"/>
      <c r="S71" s="263">
        <f>S69*1+S70*0.5</f>
        <v>0</v>
      </c>
      <c r="T71" s="261"/>
      <c r="U71" s="268"/>
      <c r="V71" s="582"/>
      <c r="W71" s="583"/>
      <c r="X71" s="276"/>
      <c r="Y71" s="328"/>
      <c r="Z71" s="328"/>
      <c r="AA71" s="574"/>
      <c r="AB71" s="574"/>
      <c r="AC71" s="574"/>
      <c r="AD71" s="574"/>
      <c r="AE71" s="216"/>
      <c r="AF71" s="280"/>
      <c r="AG71" s="280"/>
      <c r="AH71" s="575"/>
      <c r="AI71" s="575"/>
      <c r="AJ71" s="280"/>
      <c r="AK71" s="573"/>
      <c r="AL71" s="328"/>
      <c r="AM71" s="586"/>
      <c r="AN71" s="68"/>
    </row>
    <row r="72" spans="2:40" s="218" customFormat="1" ht="25.5" customHeight="1">
      <c r="B72" s="204" t="s">
        <v>138</v>
      </c>
      <c r="C72" s="190"/>
      <c r="D72" s="219"/>
      <c r="E72" s="214"/>
      <c r="F72" s="574"/>
      <c r="G72" s="574"/>
      <c r="H72" s="574"/>
      <c r="I72" s="574"/>
      <c r="J72" s="574"/>
      <c r="K72" s="574"/>
      <c r="N72" s="408" t="s">
        <v>138</v>
      </c>
      <c r="O72" s="591"/>
      <c r="P72" s="591"/>
      <c r="Q72" s="591"/>
      <c r="R72" s="591"/>
      <c r="S72" s="591"/>
      <c r="T72" s="591"/>
      <c r="U72" s="591"/>
      <c r="V72" s="591"/>
      <c r="W72" s="592"/>
      <c r="X72" s="276"/>
      <c r="Y72" s="328"/>
      <c r="Z72" s="328"/>
      <c r="AA72" s="574"/>
      <c r="AB72" s="574"/>
      <c r="AC72" s="574"/>
      <c r="AD72" s="574"/>
      <c r="AE72" s="216"/>
      <c r="AF72" s="328"/>
      <c r="AG72" s="586"/>
      <c r="AH72" s="586"/>
      <c r="AI72" s="586"/>
      <c r="AJ72" s="586"/>
      <c r="AK72" s="586"/>
      <c r="AL72" s="328"/>
      <c r="AM72" s="586"/>
      <c r="AN72" s="68"/>
    </row>
    <row r="73" spans="2:40" s="218" customFormat="1" ht="25.5" customHeight="1">
      <c r="B73" s="194" t="s">
        <v>128</v>
      </c>
      <c r="C73" s="195" t="s">
        <v>129</v>
      </c>
      <c r="D73" s="220" t="s">
        <v>130</v>
      </c>
      <c r="E73" s="214"/>
      <c r="F73" s="574"/>
      <c r="G73" s="574"/>
      <c r="H73" s="574"/>
      <c r="I73" s="574"/>
      <c r="J73" s="574"/>
      <c r="K73" s="574"/>
      <c r="N73" s="404" t="s">
        <v>128</v>
      </c>
      <c r="O73" s="405"/>
      <c r="P73" s="405"/>
      <c r="Q73" s="405"/>
      <c r="R73" s="405"/>
      <c r="S73" s="262" t="s">
        <v>129</v>
      </c>
      <c r="T73" s="264"/>
      <c r="U73" s="262" t="s">
        <v>130</v>
      </c>
      <c r="V73" s="318"/>
      <c r="W73" s="257"/>
      <c r="X73" s="276"/>
      <c r="Y73" s="328"/>
      <c r="Z73" s="328"/>
      <c r="AA73" s="574"/>
      <c r="AB73" s="574"/>
      <c r="AC73" s="574"/>
      <c r="AD73" s="574"/>
      <c r="AE73" s="216"/>
      <c r="AF73" s="280"/>
      <c r="AG73" s="280"/>
      <c r="AH73" s="280"/>
      <c r="AI73" s="280"/>
      <c r="AJ73" s="280"/>
      <c r="AK73" s="280"/>
      <c r="AL73" s="328"/>
      <c r="AM73" s="586"/>
      <c r="AN73" s="68"/>
    </row>
    <row r="74" spans="2:40" s="218" customFormat="1" ht="25.5" customHeight="1">
      <c r="B74" s="207" t="s">
        <v>182</v>
      </c>
      <c r="C74" s="13">
        <v>0</v>
      </c>
      <c r="D74" s="510">
        <f>IF(C77&gt;=2,2,IF(C77&gt;1,1,0))</f>
        <v>0</v>
      </c>
      <c r="E74" s="214"/>
      <c r="F74" s="574"/>
      <c r="G74" s="574"/>
      <c r="H74" s="574"/>
      <c r="I74" s="574"/>
      <c r="J74" s="574"/>
      <c r="K74" s="574"/>
      <c r="N74" s="404" t="s">
        <v>182</v>
      </c>
      <c r="O74" s="405"/>
      <c r="P74" s="405"/>
      <c r="Q74" s="405"/>
      <c r="R74" s="406"/>
      <c r="S74" s="265">
        <v>0</v>
      </c>
      <c r="T74" s="266"/>
      <c r="U74" s="299">
        <f>IF(S77&gt;=1.5,2,IF(S77&lt;1,0,1))</f>
        <v>0</v>
      </c>
      <c r="V74" s="576"/>
      <c r="W74" s="577"/>
      <c r="X74" s="276"/>
      <c r="Y74" s="328"/>
      <c r="Z74" s="328"/>
      <c r="AA74" s="574"/>
      <c r="AB74" s="574"/>
      <c r="AC74" s="574"/>
      <c r="AD74" s="574"/>
      <c r="AE74" s="216"/>
      <c r="AF74" s="280"/>
      <c r="AG74" s="280"/>
      <c r="AH74" s="574"/>
      <c r="AI74" s="574"/>
      <c r="AJ74" s="280"/>
      <c r="AK74" s="573"/>
      <c r="AL74" s="328"/>
      <c r="AM74" s="586"/>
      <c r="AN74" s="68"/>
    </row>
    <row r="75" spans="2:40" s="218" customFormat="1" ht="25.5" customHeight="1">
      <c r="B75" s="207" t="s">
        <v>183</v>
      </c>
      <c r="C75" s="13">
        <v>0</v>
      </c>
      <c r="D75" s="511"/>
      <c r="E75" s="212"/>
      <c r="F75" s="280"/>
      <c r="G75" s="280"/>
      <c r="H75" s="574"/>
      <c r="I75" s="574"/>
      <c r="J75" s="574"/>
      <c r="K75" s="574"/>
      <c r="N75" s="404" t="s">
        <v>183</v>
      </c>
      <c r="O75" s="405"/>
      <c r="P75" s="405"/>
      <c r="Q75" s="405"/>
      <c r="R75" s="406"/>
      <c r="S75" s="265">
        <v>0</v>
      </c>
      <c r="T75" s="266"/>
      <c r="U75" s="301"/>
      <c r="V75" s="579"/>
      <c r="W75" s="580"/>
      <c r="X75" s="329"/>
      <c r="Y75" s="330"/>
      <c r="Z75" s="330"/>
      <c r="AA75" s="280"/>
      <c r="AB75" s="280"/>
      <c r="AC75" s="574"/>
      <c r="AD75" s="574"/>
      <c r="AE75" s="216"/>
      <c r="AF75" s="280"/>
      <c r="AG75" s="280"/>
      <c r="AH75" s="574"/>
      <c r="AI75" s="574"/>
      <c r="AJ75" s="280"/>
      <c r="AK75" s="573"/>
      <c r="AL75" s="328"/>
      <c r="AM75" s="586"/>
      <c r="AN75" s="213"/>
    </row>
    <row r="76" spans="2:40" s="218" customFormat="1" ht="25.5" customHeight="1">
      <c r="B76" s="201" t="s">
        <v>132</v>
      </c>
      <c r="C76" s="13">
        <v>1</v>
      </c>
      <c r="D76" s="511"/>
      <c r="E76" s="69"/>
      <c r="L76" s="182"/>
      <c r="N76" s="404" t="s">
        <v>132</v>
      </c>
      <c r="O76" s="405"/>
      <c r="P76" s="405"/>
      <c r="Q76" s="405"/>
      <c r="R76" s="406"/>
      <c r="S76" s="265">
        <v>0</v>
      </c>
      <c r="T76" s="266"/>
      <c r="U76" s="301"/>
      <c r="V76" s="579"/>
      <c r="W76" s="580"/>
      <c r="X76" s="71"/>
      <c r="Y76" s="71"/>
      <c r="Z76" s="71"/>
      <c r="AA76" s="71"/>
      <c r="AB76" s="71"/>
      <c r="AC76" s="71"/>
      <c r="AD76" s="71"/>
      <c r="AE76" s="185"/>
      <c r="AF76" s="280"/>
      <c r="AG76" s="280"/>
      <c r="AH76" s="574"/>
      <c r="AI76" s="574"/>
      <c r="AJ76" s="280"/>
      <c r="AK76" s="573"/>
      <c r="AL76" s="233"/>
      <c r="AM76" s="141"/>
      <c r="AN76" s="217"/>
    </row>
    <row r="77" spans="2:40" s="218" customFormat="1" ht="25.5" customHeight="1" thickBot="1">
      <c r="B77" s="202" t="s">
        <v>133</v>
      </c>
      <c r="C77" s="209">
        <f>C74+C75+C76*0.5</f>
        <v>0.5</v>
      </c>
      <c r="D77" s="512"/>
      <c r="E77" s="69"/>
      <c r="L77" s="182"/>
      <c r="N77" s="413" t="s">
        <v>133</v>
      </c>
      <c r="O77" s="414"/>
      <c r="P77" s="414"/>
      <c r="Q77" s="414"/>
      <c r="R77" s="414"/>
      <c r="S77" s="258">
        <f>S74+S75+S76*0.5</f>
        <v>0</v>
      </c>
      <c r="T77" s="267"/>
      <c r="U77" s="593"/>
      <c r="V77" s="593"/>
      <c r="W77" s="594"/>
      <c r="X77" s="71"/>
      <c r="Y77" s="71"/>
      <c r="Z77" s="71"/>
      <c r="AA77" s="71"/>
      <c r="AB77" s="71"/>
      <c r="AC77" s="71"/>
      <c r="AD77" s="71"/>
      <c r="AE77" s="185"/>
      <c r="AF77" s="280"/>
      <c r="AG77" s="280"/>
      <c r="AH77" s="280"/>
      <c r="AI77" s="280"/>
      <c r="AJ77" s="280"/>
      <c r="AK77" s="573"/>
      <c r="AL77" s="233"/>
      <c r="AM77" s="141"/>
      <c r="AN77" s="217"/>
    </row>
    <row r="78" spans="2:40" s="218" customFormat="1" ht="25.5" customHeight="1">
      <c r="B78" s="204" t="s">
        <v>139</v>
      </c>
      <c r="C78" s="190"/>
      <c r="D78" s="219"/>
      <c r="E78" s="69"/>
      <c r="N78" s="408" t="s">
        <v>139</v>
      </c>
      <c r="O78" s="422"/>
      <c r="P78" s="422"/>
      <c r="Q78" s="422"/>
      <c r="R78" s="422"/>
      <c r="S78" s="591"/>
      <c r="T78" s="591"/>
      <c r="U78" s="591"/>
      <c r="V78" s="591"/>
      <c r="W78" s="592"/>
      <c r="X78" s="71"/>
      <c r="Y78" s="71"/>
      <c r="Z78" s="71"/>
      <c r="AA78" s="71"/>
      <c r="AB78" s="71"/>
      <c r="AC78" s="71"/>
      <c r="AD78" s="71"/>
      <c r="AE78" s="185"/>
      <c r="AF78" s="328"/>
      <c r="AG78" s="586"/>
      <c r="AH78" s="586"/>
      <c r="AI78" s="586"/>
      <c r="AJ78" s="586"/>
      <c r="AK78" s="586"/>
      <c r="AL78" s="233"/>
      <c r="AM78" s="141"/>
      <c r="AN78" s="217"/>
    </row>
    <row r="79" spans="2:40" s="218" customFormat="1" ht="25.5" customHeight="1">
      <c r="B79" s="194" t="s">
        <v>128</v>
      </c>
      <c r="C79" s="195" t="s">
        <v>129</v>
      </c>
      <c r="D79" s="220" t="s">
        <v>130</v>
      </c>
      <c r="E79" s="69"/>
      <c r="N79" s="404" t="s">
        <v>128</v>
      </c>
      <c r="O79" s="405"/>
      <c r="P79" s="405"/>
      <c r="Q79" s="405"/>
      <c r="R79" s="405"/>
      <c r="S79" s="262" t="s">
        <v>129</v>
      </c>
      <c r="T79" s="264"/>
      <c r="U79" s="262" t="s">
        <v>130</v>
      </c>
      <c r="V79" s="318"/>
      <c r="W79" s="257"/>
      <c r="X79" s="71"/>
      <c r="Y79" s="71"/>
      <c r="Z79" s="71"/>
      <c r="AA79" s="71"/>
      <c r="AB79" s="71"/>
      <c r="AC79" s="71"/>
      <c r="AD79" s="71"/>
      <c r="AE79" s="185"/>
      <c r="AF79" s="280"/>
      <c r="AG79" s="280"/>
      <c r="AH79" s="280"/>
      <c r="AI79" s="280"/>
      <c r="AJ79" s="280"/>
      <c r="AK79" s="280"/>
      <c r="AL79" s="233"/>
      <c r="AM79" s="141"/>
      <c r="AN79" s="217"/>
    </row>
    <row r="80" spans="2:40" s="218" customFormat="1" ht="25.5" customHeight="1">
      <c r="B80" s="252" t="s">
        <v>150</v>
      </c>
      <c r="C80" s="199">
        <f>IF(B80="なし",0,IF(B80="①高効率照明器具",1,2))</f>
        <v>0</v>
      </c>
      <c r="D80" s="510">
        <f>IF(C82&gt;=2,2,INT(C82))</f>
        <v>0</v>
      </c>
      <c r="E80" s="69"/>
      <c r="N80" s="419" t="s">
        <v>150</v>
      </c>
      <c r="O80" s="420"/>
      <c r="P80" s="420"/>
      <c r="Q80" s="420"/>
      <c r="R80" s="421"/>
      <c r="S80" s="589">
        <f>IF(N80="なし",0,IF(N80="①高効率照明器具",1,2))</f>
        <v>0</v>
      </c>
      <c r="T80" s="590"/>
      <c r="U80" s="283">
        <f>IF(S82&gt;=2,2,INT(S82))</f>
        <v>0</v>
      </c>
      <c r="V80" s="576"/>
      <c r="W80" s="577"/>
      <c r="X80" s="71"/>
      <c r="Y80" s="71"/>
      <c r="Z80" s="71"/>
      <c r="AA80" s="71"/>
      <c r="AB80" s="71"/>
      <c r="AC80" s="71"/>
      <c r="AD80" s="71"/>
      <c r="AE80" s="185"/>
      <c r="AF80" s="280"/>
      <c r="AG80" s="280"/>
      <c r="AH80" s="574"/>
      <c r="AI80" s="574"/>
      <c r="AJ80" s="280"/>
      <c r="AK80" s="573"/>
      <c r="AL80" s="233"/>
      <c r="AM80" s="141"/>
      <c r="AN80" s="217"/>
    </row>
    <row r="81" spans="2:40" s="218" customFormat="1" ht="25.5" customHeight="1">
      <c r="B81" s="201" t="s">
        <v>132</v>
      </c>
      <c r="C81" s="13">
        <v>0</v>
      </c>
      <c r="D81" s="587"/>
      <c r="E81" s="69"/>
      <c r="N81" s="404" t="s">
        <v>132</v>
      </c>
      <c r="O81" s="405"/>
      <c r="P81" s="405"/>
      <c r="Q81" s="405"/>
      <c r="R81" s="406"/>
      <c r="S81" s="265">
        <v>0</v>
      </c>
      <c r="T81" s="266"/>
      <c r="U81" s="578"/>
      <c r="V81" s="579"/>
      <c r="W81" s="580"/>
      <c r="X81" s="71"/>
      <c r="Y81" s="71"/>
      <c r="Z81" s="71"/>
      <c r="AA81" s="71"/>
      <c r="AB81" s="71"/>
      <c r="AC81" s="71"/>
      <c r="AD81" s="71"/>
      <c r="AE81" s="185"/>
      <c r="AF81" s="280"/>
      <c r="AG81" s="280"/>
      <c r="AH81" s="574"/>
      <c r="AI81" s="574"/>
      <c r="AJ81" s="573"/>
      <c r="AK81" s="573"/>
      <c r="AL81" s="233"/>
      <c r="AM81" s="141"/>
      <c r="AN81" s="217"/>
    </row>
    <row r="82" spans="2:40" s="218" customFormat="1" ht="25.5" customHeight="1" thickBot="1">
      <c r="B82" s="202" t="s">
        <v>133</v>
      </c>
      <c r="C82" s="203">
        <f>C80*1+C81*0.5</f>
        <v>0</v>
      </c>
      <c r="D82" s="588"/>
      <c r="E82" s="69"/>
      <c r="N82" s="413" t="s">
        <v>133</v>
      </c>
      <c r="O82" s="414"/>
      <c r="P82" s="414"/>
      <c r="Q82" s="414"/>
      <c r="R82" s="414"/>
      <c r="S82" s="258">
        <f>S80*1+S81*0.5</f>
        <v>0</v>
      </c>
      <c r="T82" s="267">
        <f>T80*1+T81*0.5</f>
        <v>0</v>
      </c>
      <c r="U82" s="581"/>
      <c r="V82" s="582"/>
      <c r="W82" s="583"/>
      <c r="X82" s="71"/>
      <c r="Y82" s="71"/>
      <c r="Z82" s="71"/>
      <c r="AA82" s="71"/>
      <c r="AB82" s="71"/>
      <c r="AC82" s="71"/>
      <c r="AD82" s="71"/>
      <c r="AE82" s="185"/>
      <c r="AF82" s="280"/>
      <c r="AG82" s="280"/>
      <c r="AH82" s="280"/>
      <c r="AI82" s="280"/>
      <c r="AJ82" s="573"/>
      <c r="AK82" s="573"/>
      <c r="AL82" s="233"/>
      <c r="AM82" s="141"/>
      <c r="AN82" s="217"/>
    </row>
    <row r="83" spans="2:40" s="218" customFormat="1" ht="25.5" customHeight="1">
      <c r="B83" s="204" t="s">
        <v>140</v>
      </c>
      <c r="C83" s="190"/>
      <c r="D83" s="219"/>
      <c r="E83" s="69"/>
      <c r="N83" s="288" t="s">
        <v>140</v>
      </c>
      <c r="O83" s="584"/>
      <c r="P83" s="584"/>
      <c r="Q83" s="584"/>
      <c r="R83" s="584"/>
      <c r="S83" s="584"/>
      <c r="T83" s="584"/>
      <c r="U83" s="584"/>
      <c r="V83" s="584"/>
      <c r="W83" s="585"/>
      <c r="X83" s="71"/>
      <c r="Y83" s="71"/>
      <c r="Z83" s="71"/>
      <c r="AA83" s="71"/>
      <c r="AB83" s="71"/>
      <c r="AC83" s="71"/>
      <c r="AD83" s="71"/>
      <c r="AE83" s="185"/>
      <c r="AF83" s="328"/>
      <c r="AG83" s="586"/>
      <c r="AH83" s="586"/>
      <c r="AI83" s="586"/>
      <c r="AJ83" s="586"/>
      <c r="AK83" s="586"/>
      <c r="AL83" s="233"/>
      <c r="AM83" s="141"/>
      <c r="AN83" s="217"/>
    </row>
    <row r="84" spans="2:40" s="218" customFormat="1" ht="25.5" customHeight="1">
      <c r="B84" s="194" t="s">
        <v>128</v>
      </c>
      <c r="C84" s="195" t="s">
        <v>129</v>
      </c>
      <c r="D84" s="223" t="s">
        <v>130</v>
      </c>
      <c r="E84" s="69"/>
      <c r="N84" s="404" t="s">
        <v>128</v>
      </c>
      <c r="O84" s="405"/>
      <c r="P84" s="405"/>
      <c r="Q84" s="405"/>
      <c r="R84" s="405"/>
      <c r="S84" s="262" t="s">
        <v>129</v>
      </c>
      <c r="T84" s="318"/>
      <c r="U84" s="416" t="s">
        <v>48</v>
      </c>
      <c r="V84" s="417"/>
      <c r="W84" s="418"/>
      <c r="X84" s="71"/>
      <c r="Y84" s="71"/>
      <c r="Z84" s="71"/>
      <c r="AA84" s="71"/>
      <c r="AB84" s="71"/>
      <c r="AC84" s="71"/>
      <c r="AD84" s="71"/>
      <c r="AE84" s="185"/>
      <c r="AF84" s="280"/>
      <c r="AG84" s="280"/>
      <c r="AH84" s="280"/>
      <c r="AI84" s="280"/>
      <c r="AJ84" s="280"/>
      <c r="AK84" s="280"/>
      <c r="AL84" s="233"/>
      <c r="AM84" s="141"/>
      <c r="AN84" s="217"/>
    </row>
    <row r="85" spans="2:40" s="218" customFormat="1" ht="25.5" customHeight="1">
      <c r="B85" s="207" t="s">
        <v>141</v>
      </c>
      <c r="C85" s="13">
        <v>0</v>
      </c>
      <c r="D85" s="510">
        <f>IF(C87&gt;=1.5,2,IF(C87&lt;1,0,1))</f>
        <v>0</v>
      </c>
      <c r="E85" s="69"/>
      <c r="N85" s="404" t="s">
        <v>141</v>
      </c>
      <c r="O85" s="405"/>
      <c r="P85" s="405"/>
      <c r="Q85" s="405"/>
      <c r="R85" s="406"/>
      <c r="S85" s="265">
        <v>0</v>
      </c>
      <c r="T85" s="407"/>
      <c r="U85" s="283">
        <f>IF(S87&gt;=2,2,INT(S87))</f>
        <v>0</v>
      </c>
      <c r="V85" s="576"/>
      <c r="W85" s="577"/>
      <c r="X85" s="71"/>
      <c r="Y85" s="71"/>
      <c r="Z85" s="71"/>
      <c r="AA85" s="71"/>
      <c r="AB85" s="71"/>
      <c r="AC85" s="71"/>
      <c r="AD85" s="71"/>
      <c r="AE85" s="185"/>
      <c r="AF85" s="280"/>
      <c r="AG85" s="280"/>
      <c r="AH85" s="574"/>
      <c r="AI85" s="574"/>
      <c r="AJ85" s="280"/>
      <c r="AK85" s="573"/>
      <c r="AL85" s="233"/>
      <c r="AM85" s="141"/>
      <c r="AN85" s="217"/>
    </row>
    <row r="86" spans="2:40" s="218" customFormat="1" ht="25.5" customHeight="1">
      <c r="B86" s="201" t="s">
        <v>132</v>
      </c>
      <c r="C86" s="13">
        <v>1</v>
      </c>
      <c r="D86" s="511"/>
      <c r="E86" s="69"/>
      <c r="N86" s="404" t="s">
        <v>132</v>
      </c>
      <c r="O86" s="405"/>
      <c r="P86" s="405"/>
      <c r="Q86" s="405"/>
      <c r="R86" s="406"/>
      <c r="S86" s="265">
        <v>0</v>
      </c>
      <c r="T86" s="407"/>
      <c r="U86" s="578"/>
      <c r="V86" s="579"/>
      <c r="W86" s="580"/>
      <c r="X86" s="71"/>
      <c r="Y86" s="71"/>
      <c r="Z86" s="71"/>
      <c r="AA86" s="71"/>
      <c r="AB86" s="71"/>
      <c r="AC86" s="71"/>
      <c r="AD86" s="71"/>
      <c r="AE86" s="185"/>
      <c r="AF86" s="280"/>
      <c r="AG86" s="280"/>
      <c r="AH86" s="574"/>
      <c r="AI86" s="574"/>
      <c r="AJ86" s="280"/>
      <c r="AK86" s="573"/>
      <c r="AL86" s="233"/>
      <c r="AM86" s="141"/>
      <c r="AN86" s="217"/>
    </row>
    <row r="87" spans="2:40" ht="25.5" customHeight="1" thickBot="1">
      <c r="B87" s="202" t="s">
        <v>133</v>
      </c>
      <c r="C87" s="203">
        <f>C85*1+C86*0.5</f>
        <v>0.5</v>
      </c>
      <c r="D87" s="512"/>
      <c r="E87" s="69"/>
      <c r="F87" s="69"/>
      <c r="H87" s="218"/>
      <c r="I87" s="218"/>
      <c r="N87" s="413" t="s">
        <v>133</v>
      </c>
      <c r="O87" s="414"/>
      <c r="P87" s="414"/>
      <c r="Q87" s="414"/>
      <c r="R87" s="414"/>
      <c r="S87" s="263">
        <f>S85*1+S86*0.5</f>
        <v>0</v>
      </c>
      <c r="T87" s="415"/>
      <c r="U87" s="581"/>
      <c r="V87" s="582"/>
      <c r="W87" s="583"/>
      <c r="AF87" s="280"/>
      <c r="AG87" s="280"/>
      <c r="AH87" s="575"/>
      <c r="AI87" s="575"/>
      <c r="AJ87" s="280"/>
      <c r="AK87" s="573"/>
      <c r="AL87" s="233"/>
      <c r="AM87" s="141"/>
      <c r="AN87" s="87"/>
    </row>
    <row r="88" spans="5:36" ht="18" customHeight="1">
      <c r="E88" s="69"/>
      <c r="F88" s="69"/>
      <c r="N88" s="84"/>
      <c r="O88" s="71"/>
      <c r="P88" s="71"/>
      <c r="Q88" s="71"/>
      <c r="AB88" s="185"/>
      <c r="AC88" s="177"/>
      <c r="AD88" s="177"/>
      <c r="AE88" s="177"/>
      <c r="AI88" s="69"/>
      <c r="AJ88" s="69"/>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sheetProtection password="DBA6" sheet="1" objects="1" scenarios="1"/>
  <mergeCells count="446">
    <mergeCell ref="Y3:AE3"/>
    <mergeCell ref="AG3:AH3"/>
    <mergeCell ref="AJ3:AK3"/>
    <mergeCell ref="AM3:AP3"/>
    <mergeCell ref="R30:T30"/>
    <mergeCell ref="R24:T24"/>
    <mergeCell ref="R25:T25"/>
    <mergeCell ref="R26:T26"/>
    <mergeCell ref="R27:T27"/>
    <mergeCell ref="R20:T20"/>
    <mergeCell ref="R21:T21"/>
    <mergeCell ref="R22:T22"/>
    <mergeCell ref="R23:T23"/>
    <mergeCell ref="R16:T16"/>
    <mergeCell ref="R17:T17"/>
    <mergeCell ref="R18:T18"/>
    <mergeCell ref="R19:T19"/>
    <mergeCell ref="P5:AE5"/>
    <mergeCell ref="R7:T7"/>
    <mergeCell ref="R8:T8"/>
    <mergeCell ref="R9:T9"/>
    <mergeCell ref="F67:G67"/>
    <mergeCell ref="D13:N13"/>
    <mergeCell ref="G15:J15"/>
    <mergeCell ref="K15:N15"/>
    <mergeCell ref="G16:J16"/>
    <mergeCell ref="K16:N16"/>
    <mergeCell ref="C15:D15"/>
    <mergeCell ref="E15:F15"/>
    <mergeCell ref="C16:D16"/>
    <mergeCell ref="F57:G57"/>
    <mergeCell ref="F58:G58"/>
    <mergeCell ref="H54:K65"/>
    <mergeCell ref="F54:G54"/>
    <mergeCell ref="F64:G64"/>
    <mergeCell ref="F65:G65"/>
    <mergeCell ref="F56:G56"/>
    <mergeCell ref="F73:G73"/>
    <mergeCell ref="H68:K75"/>
    <mergeCell ref="F68:G68"/>
    <mergeCell ref="F69:G69"/>
    <mergeCell ref="F70:G70"/>
    <mergeCell ref="F71:G71"/>
    <mergeCell ref="F72:G72"/>
    <mergeCell ref="F75:G75"/>
    <mergeCell ref="H67:K67"/>
    <mergeCell ref="F74:G74"/>
    <mergeCell ref="F38:G38"/>
    <mergeCell ref="F39:G39"/>
    <mergeCell ref="F40:G40"/>
    <mergeCell ref="F41:G41"/>
    <mergeCell ref="F46:G47"/>
    <mergeCell ref="F59:G59"/>
    <mergeCell ref="F60:G60"/>
    <mergeCell ref="F55:G55"/>
    <mergeCell ref="C10:E10"/>
    <mergeCell ref="G17:J17"/>
    <mergeCell ref="G18:J18"/>
    <mergeCell ref="G19:J19"/>
    <mergeCell ref="C17:D17"/>
    <mergeCell ref="C18:D18"/>
    <mergeCell ref="C19:D19"/>
    <mergeCell ref="E17:F17"/>
    <mergeCell ref="E18:F18"/>
    <mergeCell ref="C11:E11"/>
    <mergeCell ref="AC67:AD67"/>
    <mergeCell ref="F53:G53"/>
    <mergeCell ref="F61:G61"/>
    <mergeCell ref="E19:F19"/>
    <mergeCell ref="G20:J20"/>
    <mergeCell ref="K19:N19"/>
    <mergeCell ref="K20:N20"/>
    <mergeCell ref="H53:K53"/>
    <mergeCell ref="F62:G62"/>
    <mergeCell ref="F63:G63"/>
    <mergeCell ref="H26:L26"/>
    <mergeCell ref="H27:L27"/>
    <mergeCell ref="B14:B15"/>
    <mergeCell ref="M21:N21"/>
    <mergeCell ref="J22:L22"/>
    <mergeCell ref="M22:N22"/>
    <mergeCell ref="C20:D20"/>
    <mergeCell ref="E20:F20"/>
    <mergeCell ref="K17:N17"/>
    <mergeCell ref="K18:N18"/>
    <mergeCell ref="G11:N11"/>
    <mergeCell ref="C14:F14"/>
    <mergeCell ref="G14:N14"/>
    <mergeCell ref="B12:N12"/>
    <mergeCell ref="B13:C13"/>
    <mergeCell ref="AJ26:AJ29"/>
    <mergeCell ref="AK10:AK13"/>
    <mergeCell ref="AK17:AK22"/>
    <mergeCell ref="AK26:AK29"/>
    <mergeCell ref="AJ17:AJ22"/>
    <mergeCell ref="AL30:AP30"/>
    <mergeCell ref="AL24:AP24"/>
    <mergeCell ref="AL25:AP25"/>
    <mergeCell ref="AL23:AP23"/>
    <mergeCell ref="AL27:AP27"/>
    <mergeCell ref="AL28:AP28"/>
    <mergeCell ref="U12:AE12"/>
    <mergeCell ref="U13:AE13"/>
    <mergeCell ref="U14:AE14"/>
    <mergeCell ref="AL7:AP7"/>
    <mergeCell ref="AL8:AP8"/>
    <mergeCell ref="AL9:AP9"/>
    <mergeCell ref="J23:L23"/>
    <mergeCell ref="M23:N23"/>
    <mergeCell ref="U16:AE16"/>
    <mergeCell ref="U17:AE17"/>
    <mergeCell ref="P23:Q25"/>
    <mergeCell ref="U22:AE22"/>
    <mergeCell ref="U23:AE23"/>
    <mergeCell ref="U25:AE25"/>
    <mergeCell ref="U24:AE24"/>
    <mergeCell ref="M25:N25"/>
    <mergeCell ref="AH17:AH22"/>
    <mergeCell ref="AG17:AG22"/>
    <mergeCell ref="AI5:AK5"/>
    <mergeCell ref="AL5:AP6"/>
    <mergeCell ref="AG10:AG13"/>
    <mergeCell ref="AL10:AP10"/>
    <mergeCell ref="AJ10:AJ13"/>
    <mergeCell ref="AF5:AH5"/>
    <mergeCell ref="AH10:AH13"/>
    <mergeCell ref="AL16:AP16"/>
    <mergeCell ref="AL22:AP22"/>
    <mergeCell ref="AL29:AP29"/>
    <mergeCell ref="AL26:AP26"/>
    <mergeCell ref="AL17:AP17"/>
    <mergeCell ref="AL18:AP18"/>
    <mergeCell ref="AL19:AP19"/>
    <mergeCell ref="AL20:AP20"/>
    <mergeCell ref="AL21:AP21"/>
    <mergeCell ref="AF52:AK52"/>
    <mergeCell ref="AL52:AN52"/>
    <mergeCell ref="AF53:AG53"/>
    <mergeCell ref="AH53:AI53"/>
    <mergeCell ref="AJ53:AK53"/>
    <mergeCell ref="AL53:AM53"/>
    <mergeCell ref="AL33:AP33"/>
    <mergeCell ref="AL31:AP31"/>
    <mergeCell ref="AL32:AP32"/>
    <mergeCell ref="AI33:AJ33"/>
    <mergeCell ref="X53:Z53"/>
    <mergeCell ref="X54:Z54"/>
    <mergeCell ref="N52:W52"/>
    <mergeCell ref="X52:AD52"/>
    <mergeCell ref="S53:T53"/>
    <mergeCell ref="U53:W53"/>
    <mergeCell ref="U54:W56"/>
    <mergeCell ref="N54:R54"/>
    <mergeCell ref="S54:T54"/>
    <mergeCell ref="N55:R55"/>
    <mergeCell ref="AG26:AG29"/>
    <mergeCell ref="P31:Q32"/>
    <mergeCell ref="U31:AE31"/>
    <mergeCell ref="U32:AE32"/>
    <mergeCell ref="U27:AE27"/>
    <mergeCell ref="P26:Q29"/>
    <mergeCell ref="R31:T31"/>
    <mergeCell ref="R32:T32"/>
    <mergeCell ref="R28:T28"/>
    <mergeCell ref="R29:T29"/>
    <mergeCell ref="Q18:Q22"/>
    <mergeCell ref="P10:P22"/>
    <mergeCell ref="U10:AE10"/>
    <mergeCell ref="Q15:Q16"/>
    <mergeCell ref="U18:AE18"/>
    <mergeCell ref="U19:AE19"/>
    <mergeCell ref="U20:AE20"/>
    <mergeCell ref="U21:AE21"/>
    <mergeCell ref="U15:AE15"/>
    <mergeCell ref="U11:AE11"/>
    <mergeCell ref="B46:D47"/>
    <mergeCell ref="F42:G42"/>
    <mergeCell ref="F43:G43"/>
    <mergeCell ref="F44:G44"/>
    <mergeCell ref="F45:G45"/>
    <mergeCell ref="E46:E47"/>
    <mergeCell ref="AL15:AP15"/>
    <mergeCell ref="AL11:AP11"/>
    <mergeCell ref="AL12:AP12"/>
    <mergeCell ref="AL13:AP13"/>
    <mergeCell ref="AL14:AP14"/>
    <mergeCell ref="AA65:AB65"/>
    <mergeCell ref="AA59:AB59"/>
    <mergeCell ref="AA54:AB54"/>
    <mergeCell ref="AA55:AB55"/>
    <mergeCell ref="AA56:AB56"/>
    <mergeCell ref="AA63:AB63"/>
    <mergeCell ref="S61:T61"/>
    <mergeCell ref="M27:N27"/>
    <mergeCell ref="X60:Z60"/>
    <mergeCell ref="U59:W61"/>
    <mergeCell ref="X56:Z56"/>
    <mergeCell ref="U58:W58"/>
    <mergeCell ref="U30:AE30"/>
    <mergeCell ref="U28:AE28"/>
    <mergeCell ref="U29:AE29"/>
    <mergeCell ref="X61:Z61"/>
    <mergeCell ref="X59:Z59"/>
    <mergeCell ref="P6:Q6"/>
    <mergeCell ref="B5:N6"/>
    <mergeCell ref="P7:Q7"/>
    <mergeCell ref="U7:AE7"/>
    <mergeCell ref="C7:E7"/>
    <mergeCell ref="G7:N7"/>
    <mergeCell ref="C27:D27"/>
    <mergeCell ref="M26:N26"/>
    <mergeCell ref="P8:Q9"/>
    <mergeCell ref="C26:D26"/>
    <mergeCell ref="H25:L25"/>
    <mergeCell ref="J21:L21"/>
    <mergeCell ref="U8:AE8"/>
    <mergeCell ref="U9:AE9"/>
    <mergeCell ref="C8:E8"/>
    <mergeCell ref="C9:E9"/>
    <mergeCell ref="C25:D25"/>
    <mergeCell ref="Q11:Q13"/>
    <mergeCell ref="E16:F16"/>
    <mergeCell ref="S64:T64"/>
    <mergeCell ref="B48:F48"/>
    <mergeCell ref="D54:D56"/>
    <mergeCell ref="G8:N8"/>
    <mergeCell ref="G9:N9"/>
    <mergeCell ref="G10:N10"/>
    <mergeCell ref="B52:D52"/>
    <mergeCell ref="E52:K52"/>
    <mergeCell ref="N53:R53"/>
    <mergeCell ref="P33:AE33"/>
    <mergeCell ref="X72:Z72"/>
    <mergeCell ref="D59:D61"/>
    <mergeCell ref="D64:D66"/>
    <mergeCell ref="D69:D71"/>
    <mergeCell ref="S60:T60"/>
    <mergeCell ref="N59:R59"/>
    <mergeCell ref="S59:T59"/>
    <mergeCell ref="N60:R60"/>
    <mergeCell ref="N66:R66"/>
    <mergeCell ref="N64:R64"/>
    <mergeCell ref="X73:Z73"/>
    <mergeCell ref="X74:Z74"/>
    <mergeCell ref="U68:W68"/>
    <mergeCell ref="U69:W71"/>
    <mergeCell ref="U73:W73"/>
    <mergeCell ref="N72:W72"/>
    <mergeCell ref="N71:R71"/>
    <mergeCell ref="S71:T71"/>
    <mergeCell ref="N73:R73"/>
    <mergeCell ref="S68:T68"/>
    <mergeCell ref="S65:T65"/>
    <mergeCell ref="AH26:AH29"/>
    <mergeCell ref="AA60:AB60"/>
    <mergeCell ref="AA61:AB61"/>
    <mergeCell ref="AA62:AB62"/>
    <mergeCell ref="AC53:AD53"/>
    <mergeCell ref="AF33:AG33"/>
    <mergeCell ref="AC54:AD65"/>
    <mergeCell ref="AA53:AB53"/>
    <mergeCell ref="U26:AE26"/>
    <mergeCell ref="N61:R61"/>
    <mergeCell ref="AA67:AB67"/>
    <mergeCell ref="X71:Z71"/>
    <mergeCell ref="X70:Z70"/>
    <mergeCell ref="X69:Z69"/>
    <mergeCell ref="X68:Z68"/>
    <mergeCell ref="X67:Z67"/>
    <mergeCell ref="AA68:AB68"/>
    <mergeCell ref="N65:R65"/>
    <mergeCell ref="N68:R68"/>
    <mergeCell ref="S55:T55"/>
    <mergeCell ref="AF54:AG54"/>
    <mergeCell ref="AH54:AI54"/>
    <mergeCell ref="X55:Z55"/>
    <mergeCell ref="AJ54:AK56"/>
    <mergeCell ref="AL54:AM54"/>
    <mergeCell ref="AF55:AG55"/>
    <mergeCell ref="AH55:AI55"/>
    <mergeCell ref="AL55:AM55"/>
    <mergeCell ref="AL56:AM56"/>
    <mergeCell ref="AF56:AG56"/>
    <mergeCell ref="AH56:AI56"/>
    <mergeCell ref="AL57:AM57"/>
    <mergeCell ref="R6:AE6"/>
    <mergeCell ref="R10:T10"/>
    <mergeCell ref="R11:T11"/>
    <mergeCell ref="R12:T12"/>
    <mergeCell ref="R13:T13"/>
    <mergeCell ref="R14:T14"/>
    <mergeCell ref="R15:T15"/>
    <mergeCell ref="N56:R56"/>
    <mergeCell ref="S56:T56"/>
    <mergeCell ref="X57:Z57"/>
    <mergeCell ref="N58:R58"/>
    <mergeCell ref="S58:T58"/>
    <mergeCell ref="AF58:AG58"/>
    <mergeCell ref="N57:R57"/>
    <mergeCell ref="AA57:AB57"/>
    <mergeCell ref="AA58:AB58"/>
    <mergeCell ref="S57:T57"/>
    <mergeCell ref="U57:W57"/>
    <mergeCell ref="AH58:AI58"/>
    <mergeCell ref="X58:Z58"/>
    <mergeCell ref="AL58:AM58"/>
    <mergeCell ref="AJ58:AK58"/>
    <mergeCell ref="AF59:AG59"/>
    <mergeCell ref="AH59:AI59"/>
    <mergeCell ref="AJ59:AK61"/>
    <mergeCell ref="AL59:AM59"/>
    <mergeCell ref="AF60:AG60"/>
    <mergeCell ref="AH60:AI60"/>
    <mergeCell ref="AL60:AM60"/>
    <mergeCell ref="AF61:AG61"/>
    <mergeCell ref="AH61:AI61"/>
    <mergeCell ref="AL61:AM61"/>
    <mergeCell ref="AL62:AM62"/>
    <mergeCell ref="N63:R63"/>
    <mergeCell ref="S63:T63"/>
    <mergeCell ref="AF63:AG63"/>
    <mergeCell ref="AH63:AI63"/>
    <mergeCell ref="AJ63:AK63"/>
    <mergeCell ref="AL63:AM63"/>
    <mergeCell ref="X63:Z63"/>
    <mergeCell ref="AH66:AI66"/>
    <mergeCell ref="X65:Z65"/>
    <mergeCell ref="AF65:AG65"/>
    <mergeCell ref="N62:W62"/>
    <mergeCell ref="AF64:AG64"/>
    <mergeCell ref="AA64:AB64"/>
    <mergeCell ref="X64:Z64"/>
    <mergeCell ref="U64:W66"/>
    <mergeCell ref="U63:W63"/>
    <mergeCell ref="X62:Z62"/>
    <mergeCell ref="AH64:AI64"/>
    <mergeCell ref="N67:W67"/>
    <mergeCell ref="AL67:AM67"/>
    <mergeCell ref="AL66:AN66"/>
    <mergeCell ref="AJ64:AK66"/>
    <mergeCell ref="AL64:AM64"/>
    <mergeCell ref="AL65:AM65"/>
    <mergeCell ref="AH65:AI65"/>
    <mergeCell ref="S66:T66"/>
    <mergeCell ref="AF66:AG66"/>
    <mergeCell ref="AF68:AG68"/>
    <mergeCell ref="AH68:AI68"/>
    <mergeCell ref="AJ68:AK68"/>
    <mergeCell ref="AL68:AM68"/>
    <mergeCell ref="N69:R69"/>
    <mergeCell ref="S69:T69"/>
    <mergeCell ref="AF69:AG69"/>
    <mergeCell ref="AH69:AI69"/>
    <mergeCell ref="N70:R70"/>
    <mergeCell ref="S70:T70"/>
    <mergeCell ref="AF70:AG70"/>
    <mergeCell ref="AH70:AI70"/>
    <mergeCell ref="AL74:AM74"/>
    <mergeCell ref="AJ73:AK73"/>
    <mergeCell ref="AL73:AM73"/>
    <mergeCell ref="AF74:AG74"/>
    <mergeCell ref="AH74:AI74"/>
    <mergeCell ref="AJ74:AK77"/>
    <mergeCell ref="AL75:AM75"/>
    <mergeCell ref="AF77:AG77"/>
    <mergeCell ref="AH77:AI77"/>
    <mergeCell ref="AF72:AK72"/>
    <mergeCell ref="AL72:AM72"/>
    <mergeCell ref="AF71:AG71"/>
    <mergeCell ref="AH71:AI71"/>
    <mergeCell ref="AJ69:AK71"/>
    <mergeCell ref="AL69:AM69"/>
    <mergeCell ref="AL70:AM70"/>
    <mergeCell ref="AL71:AM71"/>
    <mergeCell ref="S73:T73"/>
    <mergeCell ref="AF73:AG73"/>
    <mergeCell ref="AH73:AI73"/>
    <mergeCell ref="AA73:AB73"/>
    <mergeCell ref="AC68:AD75"/>
    <mergeCell ref="AA69:AB69"/>
    <mergeCell ref="AA70:AB70"/>
    <mergeCell ref="AA71:AB71"/>
    <mergeCell ref="AA72:AB72"/>
    <mergeCell ref="AH75:AI75"/>
    <mergeCell ref="D74:D77"/>
    <mergeCell ref="N74:R74"/>
    <mergeCell ref="S74:T74"/>
    <mergeCell ref="U74:W77"/>
    <mergeCell ref="N76:R76"/>
    <mergeCell ref="S76:T76"/>
    <mergeCell ref="N75:R75"/>
    <mergeCell ref="S75:T75"/>
    <mergeCell ref="N77:R77"/>
    <mergeCell ref="S77:T77"/>
    <mergeCell ref="AA75:AB75"/>
    <mergeCell ref="AF76:AG76"/>
    <mergeCell ref="AH76:AI76"/>
    <mergeCell ref="AF75:AG75"/>
    <mergeCell ref="AA74:AB74"/>
    <mergeCell ref="AF78:AK78"/>
    <mergeCell ref="N79:R79"/>
    <mergeCell ref="S79:T79"/>
    <mergeCell ref="U79:W79"/>
    <mergeCell ref="AF79:AG79"/>
    <mergeCell ref="AH79:AI79"/>
    <mergeCell ref="AJ79:AK79"/>
    <mergeCell ref="N78:W78"/>
    <mergeCell ref="X75:Z75"/>
    <mergeCell ref="D80:D82"/>
    <mergeCell ref="N80:R80"/>
    <mergeCell ref="S80:T80"/>
    <mergeCell ref="U80:W82"/>
    <mergeCell ref="AF80:AG80"/>
    <mergeCell ref="AH80:AI80"/>
    <mergeCell ref="AJ80:AK82"/>
    <mergeCell ref="N81:R81"/>
    <mergeCell ref="S81:T81"/>
    <mergeCell ref="AF81:AG81"/>
    <mergeCell ref="AH81:AI81"/>
    <mergeCell ref="N82:R82"/>
    <mergeCell ref="S82:T82"/>
    <mergeCell ref="AF82:AG82"/>
    <mergeCell ref="AH85:AI85"/>
    <mergeCell ref="AH82:AI82"/>
    <mergeCell ref="N83:W83"/>
    <mergeCell ref="AF83:AK83"/>
    <mergeCell ref="N84:R84"/>
    <mergeCell ref="S84:T84"/>
    <mergeCell ref="AF84:AG84"/>
    <mergeCell ref="AH84:AI84"/>
    <mergeCell ref="AJ84:AK84"/>
    <mergeCell ref="U84:W84"/>
    <mergeCell ref="U85:W87"/>
    <mergeCell ref="N85:R85"/>
    <mergeCell ref="S85:T85"/>
    <mergeCell ref="AF85:AG85"/>
    <mergeCell ref="D85:D87"/>
    <mergeCell ref="AJ85:AK87"/>
    <mergeCell ref="N86:R86"/>
    <mergeCell ref="S86:T86"/>
    <mergeCell ref="AF86:AG86"/>
    <mergeCell ref="AH86:AI86"/>
    <mergeCell ref="N87:R87"/>
    <mergeCell ref="S87:T87"/>
    <mergeCell ref="AF87:AG87"/>
    <mergeCell ref="AH87:AI87"/>
  </mergeCells>
  <conditionalFormatting sqref="J1">
    <cfRule type="cellIs" priority="1" dxfId="0" operator="notEqual" stopIfTrue="1">
      <formula>"（学校版；改修計画）"</formula>
    </cfRule>
  </conditionalFormatting>
  <dataValidations count="15">
    <dataValidation allowBlank="1" showInputMessage="1" showErrorMessage="1" promptTitle="○または●を選択して下さい。" prompt="無の場合：○&#10;有の場合：●" sqref="E25:E27"/>
    <dataValidation type="list" operator="equal" allowBlank="1" showInputMessage="1" showErrorMessage="1" promptTitle="適用規模を選択してください。" prompt="0　：なし&#10;0.5：小規模&#10;1　：大規模" sqref="AN54:AN64">
      <formula1>"0,0.5,1"</formula1>
    </dataValidation>
    <dataValidation type="list" allowBlank="1" showInputMessage="1" showErrorMessage="1" promptTitle="適用規模を選択してください。" prompt="0　：なし&#10;0.5：小規模&#10;1　：大規模" sqref="F68:F74 AA68:AA74 AN68:AN74">
      <formula1>"0,0.5,1"</formula1>
    </dataValidation>
    <dataValidation type="list" operator="equal" allowBlank="1" showInputMessage="1" showErrorMessage="1" promptTitle="適用規模を選択してください。" prompt="0　：なし&#10;0.5：小規模&#10;1　：大規模" sqref="AH55:AI55 AH60:AI60 AH74:AI76 AH69:AI70 AH85:AI86 AH64:AI65 AH81:AI81">
      <formula1>"0,1,2"</formula1>
    </dataValidation>
    <dataValidation type="list" allowBlank="1" showInputMessage="1" showErrorMessage="1" sqref="AF80:AG80 B80 N80:R80">
      <formula1>"なし,①高効率照明器具,②初期照度補正制御,③昼光利用制御"</formula1>
    </dataValidation>
    <dataValidation operator="equal" allowBlank="1" showInputMessage="1" showErrorMessage="1" promptTitle="適用規模を選択してください。" prompt="0　：なし&#10;0.5：小規模&#10;1　：大規模" sqref="AH80:AI80 AH54 AH59:AI59"/>
    <dataValidation type="list" allowBlank="1" showInputMessage="1" showErrorMessage="1" sqref="AF54">
      <formula1>"なし,①高断熱・高気密,②外断熱"</formula1>
    </dataValidation>
    <dataValidation type="list" allowBlank="1" showInputMessage="1" showErrorMessage="1" sqref="AF59:AG59">
      <formula1>"単層ガラス,複層ガラス,Low-eガラス"</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formula1>"なし,①高断熱・高気密,②外断熱"</formula1>
    </dataValidation>
    <dataValidation type="list" operator="equal" allowBlank="1" showErrorMessage="1" promptTitle="適用規模を選択してください。" prompt="0　：なし&#10;0.5：小規模&#10;1　：大規模" sqref="C55 C60 C64:C65 C69:C70 C74:C76 C81 C85:C86 S55:T55 S60:T60 S64:T65 S69:T70 S74:T76 S81:T81 S85:T86">
      <formula1>"0,1,2"</formula1>
    </dataValidation>
    <dataValidation type="list" allowBlank="1" showErrorMessage="1" promptTitle="適用した窓の種別を選択してください。" prompt="単層ガラス&#10;複層ガラス&#10;Low-Eガラス" sqref="B59 N59:R59">
      <formula1>"単層ガラス,複層ガラス,Low-eガラス"</formula1>
    </dataValidation>
    <dataValidation type="list" operator="equal" allowBlank="1" showErrorMessage="1" promptTitle="適用規模を選択してください。" prompt="0　：なし&#10;0.5：小規模&#10;1　：大規模" sqref="F54:G64 AA54:AB64">
      <formula1>"0,0.5,1"</formula1>
    </dataValidation>
    <dataValidation allowBlank="1" showErrorMessage="1" sqref="N55:R55 S59:T59 N60:R60 N81:R81 S80:T80"/>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9 AI7:AI9 AI12:AI14 AI18 AF18 AF21 AI21 AF23:AF32 AI23:AI32 AF12:AF14">
      <formula1>0</formula1>
      <formula2>2</formula2>
    </dataValidation>
  </dataValidations>
  <printOptions horizontalCentered="1"/>
  <pageMargins left="0.24" right="0.2" top="0.6692913385826772" bottom="0.5118110236220472" header="0.5118110236220472" footer="0.31496062992125984"/>
  <pageSetup firstPageNumber="83" useFirstPageNumber="1" fitToHeight="0" fitToWidth="1" horizontalDpi="600" verticalDpi="600" orientation="landscape" paperSize="9" scale="39" r:id="rId4"/>
  <headerFooter alignWithMargins="0">
    <oddFooter>&amp;C&amp;20-  &amp;P  -&amp;R&amp;20&amp;A</oddFooter>
  </headerFooter>
  <rowBreaks count="1" manualBreakCount="1">
    <brk id="34" max="4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日建設計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日建設計</dc:creator>
  <cp:keywords/>
  <dc:description/>
  <cp:lastModifiedBy> </cp:lastModifiedBy>
  <cp:lastPrinted>2006-08-04T02:39:04Z</cp:lastPrinted>
  <dcterms:created xsi:type="dcterms:W3CDTF">2001-01-29T02:48:12Z</dcterms:created>
  <dcterms:modified xsi:type="dcterms:W3CDTF">2006-08-04T02:39:22Z</dcterms:modified>
  <cp:category/>
  <cp:version/>
  <cp:contentType/>
  <cp:contentStatus/>
</cp:coreProperties>
</file>