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K30" i="11" l="1"/>
  <c r="CM7" i="11" l="1"/>
  <c r="CR7" i="11"/>
  <c r="CH7" i="11"/>
  <c r="AU74" i="11"/>
  <c r="AP74" i="11"/>
  <c r="AU73" i="11"/>
  <c r="AP73" i="11"/>
  <c r="V75" i="11"/>
  <c r="Q75" i="11"/>
  <c r="AA75" i="11" s="1"/>
  <c r="AF75" i="11" s="1"/>
  <c r="AK74" i="11"/>
  <c r="V74" i="11"/>
  <c r="Q74" i="11"/>
  <c r="AK73" i="11"/>
  <c r="V73" i="11"/>
  <c r="Q73" i="11"/>
  <c r="V72" i="11"/>
  <c r="Q72" i="11"/>
  <c r="AA72" i="11" s="1"/>
  <c r="AK71" i="11"/>
  <c r="V71" i="11"/>
  <c r="Q71" i="11"/>
  <c r="AK69" i="11"/>
  <c r="AK68" i="11"/>
  <c r="V69" i="11"/>
  <c r="AA69" i="11" s="1"/>
  <c r="Q69" i="11"/>
  <c r="V68" i="11"/>
  <c r="Q68" i="11"/>
  <c r="AA74" i="11" l="1"/>
  <c r="AF74" i="11" s="1"/>
  <c r="AF72" i="11"/>
  <c r="AA71" i="11"/>
  <c r="AF71" i="11" s="1"/>
  <c r="AA68" i="11"/>
  <c r="AF68" i="11" s="1"/>
  <c r="AA73" i="11"/>
  <c r="AF73" i="11" s="1"/>
  <c r="AU32" i="11"/>
  <c r="AU31" i="11"/>
  <c r="AP32" i="11"/>
  <c r="AP31" i="11"/>
  <c r="AK32" i="11" l="1"/>
  <c r="AK31" i="11"/>
  <c r="AK29" i="11"/>
  <c r="AK28" i="11"/>
  <c r="V32" i="11"/>
  <c r="Q32" i="11"/>
  <c r="V31" i="11"/>
  <c r="Q31" i="11"/>
  <c r="V30" i="11"/>
  <c r="Q30" i="11"/>
  <c r="V29" i="11"/>
  <c r="Q29" i="11"/>
  <c r="V28" i="11"/>
  <c r="Q28" i="11"/>
  <c r="AA28" i="11" s="1"/>
  <c r="AP7" i="11"/>
  <c r="V7" i="11"/>
  <c r="Q7" i="11"/>
  <c r="AA7" i="11" s="1"/>
  <c r="AA32" i="11" l="1"/>
  <c r="AA31" i="11"/>
  <c r="AA30" i="11"/>
  <c r="AA29" i="1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<sst xmlns="http://schemas.openxmlformats.org/spreadsheetml/2006/main" count="1002" uniqueCount="540">
  <si>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</si>
  <si>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</si>
  <si>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</si>
  <si>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</si>
  <si>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</si>
  <si>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</si>
  <si>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</si>
  <si>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</si>
  <si>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</si>
  <si>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</si>
  <si>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</si>
  <si>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</si>
  <si>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</si>
  <si>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</si>
  <si>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</si>
  <si>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</si>
  <si>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</si>
  <si>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</si>
  <si>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</si>
  <si>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</si>
  <si>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</si>
  <si>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</si>
  <si>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</si>
  <si>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</si>
  <si>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</si>
  <si>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</si>
  <si>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</si>
  <si>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</si>
  <si>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</si>
  <si>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</si>
  <si>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</si>
  <si>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</si>
  <si>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</si>
  <si>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</si>
  <si>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</si>
  <si>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</si>
  <si>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</si>
  <si>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</si>
  <si>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</si>
  <si>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</si>
  <si>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</si>
  <si>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</si>
  <si>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</si>
  <si>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</si>
  <si>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</si>
  <si>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</si>
  <si>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</si>
  <si>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</si>
  <si>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</si>
  <si>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</si>
  <si>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</si>
  <si>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</si>
  <si>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</si>
  <si>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</si>
  <si>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</si>
  <si>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</si>
  <si>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</si>
  <si>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</si>
  <si>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</si>
  <si>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</si>
  <si>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</si>
  <si>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</si>
  <si>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</si>
  <si>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</si>
  <si>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</si>
  <si>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</si>
  <si>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</si>
  <si>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</si>
  <si>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</si>
  <si>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</si>
  <si>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</si>
  <si>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</si>
  <si>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</si>
  <si>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</si>
  <si>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</si>
  <si>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</si>
  <si>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</si>
  <si>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</si>
  <si>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</si>
  <si>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</si>
  <si>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</si>
  <si>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</si>
  <si>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</si>
  <si>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</si>
  <si>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</si>
  <si>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</si>
  <si>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</si>
  <si>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</si>
  <si>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</si>
  <si>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</si>
  <si>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</si>
  <si>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</si>
  <si>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</si>
  <si>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</si>
  <si>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</si>
  <si>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</si>
  <si>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</si>
  <si>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</si>
  <si>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</si>
  <si>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</si>
  <si>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</si>
  <si>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</si>
  <si>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</si>
  <si>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</si>
  <si>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</si>
  <si>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</si>
  <si>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</si>
  <si>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</si>
  <si>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</si>
  <si>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</si>
  <si>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</si>
  <si>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</si>
  <si>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</si>
  <si>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</si>
  <si>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</si>
  <si>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</si>
  <si>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</si>
  <si>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</si>
  <si>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</si>
  <si>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</si>
  <si>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</si>
  <si>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</si>
  <si>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</si>
  <si>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</si>
  <si>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</si>
  <si>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</si>
  <si>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</si>
  <si>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</si>
  <si>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</si>
  <si>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</si>
  <si>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</si>
  <si>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</si>
  <si>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</si>
  <si>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</si>
  <si>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</si>
  <si>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</si>
  <si>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</si>
  <si>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</si>
  <si>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</si>
  <si>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</si>
  <si>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</si>
  <si>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</si>
  <si>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</si>
  <si>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</si>
  <si>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</si>
  <si>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</si>
  <si>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</si>
  <si>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</si>
  <si>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</si>
  <si>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</si>
  <si>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</si>
  <si>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</si>
  <si>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</si>
  <si>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</si>
  <si>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</si>
  <si>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</si>
  <si>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</si>
  <si>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</si>
  <si>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</si>
  <si>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</si>
  <si>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</si>
  <si>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</si>
  <si>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</si>
  <si>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</si>
  <si>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</si>
  <si>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</si>
  <si>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</si>
  <si>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</si>
  <si>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</si>
  <si>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</si>
  <si>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</si>
  <si>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</si>
  <si>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</si>
  <si>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</si>
  <si>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</si>
  <si>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</si>
  <si>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</si>
  <si>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</si>
  <si>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</si>
  <si>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</si>
  <si>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</si>
  <si>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</si>
  <si>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</si>
  <si>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</si>
  <si>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</si>
  <si>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</si>
  <si>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</si>
  <si>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</si>
  <si>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</si>
  <si>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</si>
  <si>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</si>
  <si>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</si>
  <si>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</si>
  <si>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</si>
  <si>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</si>
  <si>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</si>
  <si>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</si>
  <si>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</si>
  <si>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</si>
  <si>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</si>
  <si>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</si>
  <si>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</si>
  <si>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</si>
  <si>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</si>
  <si>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</si>
  <si>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</si>
  <si>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</si>
  <si>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</si>
  <si>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</si>
  <si>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</si>
  <si>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</si>
  <si>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</si>
  <si>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</si>
  <si>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</si>
  <si>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</si>
  <si>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</si>
  <si>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</si>
  <si>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</si>
  <si>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</si>
  <si>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</si>
  <si>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</si>
  <si>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</si>
  <si>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</si>
  <si>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</si>
  <si>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</si>
  <si>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</si>
  <si>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</si>
  <si>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</si>
  <si>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</si>
  <si>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</si>
  <si>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</si>
  <si>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</si>
  <si>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</si>
  <si>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</si>
  <si>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</si>
  <si>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</si>
  <si>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</si>
  <si>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</si>
  <si>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</si>
  <si>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</si>
  <si>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</si>
  <si>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</si>
  <si>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</si>
  <si>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</si>
  <si>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</si>
  <si>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</si>
  <si>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</si>
  <si>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</si>
  <si>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</si>
  <si>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</si>
  <si>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</si>
  <si>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</si>
  <si>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</si>
  <si>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</si>
  <si>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</si>
  <si>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</si>
  <si>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</si>
  <si>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</si>
  <si>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</si>
  <si>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</si>
  <si>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</si>
  <si>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</si>
  <si>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</si>
  <si>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</si>
  <si>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</si>
  <si>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</si>
  <si>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</si>
  <si>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</si>
  <si>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</si>
  <si>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</si>
  <si>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</si>
  <si>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</si>
  <si>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</si>
  <si>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</si>
  <si>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</si>
  <si>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</si>
  <si>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</si>
  <si>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</si>
  <si>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</si>
  <si>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</si>
  <si>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</si>
  <si>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</si>
  <si>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</si>
  <si>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</si>
  <si>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</si>
  <si>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</si>
  <si>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</si>
  <si>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</si>
  <si>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</si>
  <si>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</si>
  <si>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</si>
  <si>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</si>
  <si>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</si>
  <si>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</si>
  <si>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</si>
  <si>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</si>
  <si>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</si>
  <si>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</si>
  <si>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</si>
  <si>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</si>
  <si>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</si>
  <si>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</si>
  <si>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</si>
  <si>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</si>
  <si>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</si>
  <si>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</si>
  <si>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</si>
  <si>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</si>
  <si>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</si>
  <si>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</si>
  <si>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</si>
  <si>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</si>
  <si>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</si>
  <si>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</si>
  <si>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</si>
  <si>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</si>
  <si>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</si>
  <si>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</si>
  <si>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</si>
  <si>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</si>
  <si>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</si>
  <si>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</si>
  <si>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</si>
  <si>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</si>
  <si>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</si>
  <si>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</si>
  <si>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</si>
  <si>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</si>
  <si>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</si>
  <si>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</si>
  <si>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</si>
  <si>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</si>
  <si>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</si>
  <si>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</si>
  <si>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</si>
  <si>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</si>
  <si>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</si>
  <si>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</si>
  <si>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</si>
  <si>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</si>
  <si>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</si>
  <si>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</si>
  <si>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</si>
  <si>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</si>
  <si>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</si>
  <si>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</si>
  <si>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</si>
  <si>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</si>
  <si>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</si>
  <si>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</si>
  <si>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</si>
  <si>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</si>
  <si>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</si>
  <si>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</si>
  <si>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</si>
  <si>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</si>
  <si>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</si>
  <si>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</si>
  <si>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</si>
  <si>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</si>
  <si>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</si>
  <si>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</si>
  <si>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</si>
  <si>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</si>
  <si>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</si>
  <si>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</si>
  <si>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</si>
  <si>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</si>
  <si>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</si>
  <si>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</si>
  <si>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</si>
  <si>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</si>
  <si>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</si>
  <si>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</si>
  <si>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</si>
  <si>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</si>
  <si>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</si>
  <si>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</si>
  <si>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</si>
  <si>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</si>
  <si>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</si>
  <si>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</si>
  <si>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</si>
  <si>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</si>
  <si>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</si>
  <si>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</si>
  <si>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</si>
  <si>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</si>
  <si>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</si>
  <si>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</si>
  <si>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</si>
  <si>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</si>
  <si>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</si>
  <si>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</si>
  <si>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</si>
  <si>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</si>
  <si>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</si>
  <si>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</si>
  <si>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</si>
  <si>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</si>
  <si>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</si>
  <si>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</si>
  <si>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</si>
  <si>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</si>
  <si>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</si>
  <si>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</si>
  <si>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</si>
  <si>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</si>
  <si>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</si>
  <si>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</si>
  <si>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</si>
  <si>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</si>
  <si>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</si>
  <si>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</si>
  <si>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</si>
  <si>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</si>
  <si>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</si>
  <si>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</si>
  <si>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</si>
  <si>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</si>
  <si>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</si>
  <si>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</si>
  <si>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</si>
  <si>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</si>
  <si>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</si>
  <si>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</si>
  <si>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</si>
  <si>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</si>
  <si>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</si>
  <si>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</si>
  <si>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</si>
  <si>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</si>
  <si>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</si>
  <si>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</si>
  <si>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</si>
  <si>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</si>
  <si>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</si>
  <si>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</si>
  <si>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</si>
  <si>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</si>
  <si>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</si>
  <si>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</si>
  <si>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</si>
  <si>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</si>
  <si>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</si>
  <si>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</si>
  <si>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</si>
  <si>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</si>
  <si>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</si>
  <si>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</si>
  <si>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</si>
  <si>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</si>
  <si>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</si>
  <si>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</si>
  <si>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</si>
  <si>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</si>
  <si>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</si>
  <si>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</si>
  <si>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</si>
  <si>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</si>
  <si>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</si>
  <si>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</si>
  <si>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</si>
  <si>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</si>
  <si>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</si>
  <si>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</si>
  <si>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</si>
  <si>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</si>
  <si>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</si>
  <si>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</si>
  <si>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</si>
  <si>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</si>
  <si>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</si>
  <si>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</si>
  <si>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</si>
  <si>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</si>
  <si>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</si>
  <si>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</si>
  <si>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</si>
  <si>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</si>
  <si>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</si>
  <si>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</si>
  <si>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</si>
  <si>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</si>
  <si>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</si>
  <si>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</si>
  <si>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</si>
  <si>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</si>
  <si>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</si>
  <si>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</si>
  <si>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</si>
  <si>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</si>
  <si>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</si>
  <si>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</si>
  <si>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</si>
  <si>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</si>
  <si>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</si>
  <si>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</si>
  <si>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</si>
  <si>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</si>
  <si>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</si>
  <si>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</si>
  <si>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</si>
  <si>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</si>
  <si>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</si>
  <si>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</si>
  <si>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</si>
  <si>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</si>
  <si>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</si>
  <si>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</si>
  <si>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</si>
  <si>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</si>
  <si>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</si>
  <si>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</si>
  <si>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</si>
  <si>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</si>
  <si>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</si>
  <si>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</si>
  <si>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22.78</t>
  </si>
  <si>
    <t>一般会計</t>
  </si>
  <si>
    <t>国民健康保険事業特別会計</t>
  </si>
  <si>
    <t>介護保険特別会計</t>
  </si>
  <si>
    <t>簡易水道事業特別会計</t>
  </si>
  <si>
    <t>農業集落排水事業特別会計</t>
  </si>
  <si>
    <t>後期高齢者医療特別会計</t>
  </si>
  <si>
    <t>その他会計（赤字）</t>
  </si>
  <si>
    <t>その他会計（黒字）</t>
  </si>
  <si>
    <t>-</t>
    <phoneticPr fontId="2"/>
  </si>
  <si>
    <t>-</t>
    <phoneticPr fontId="2"/>
  </si>
  <si>
    <t>青森県後期高齢者医療広域連合(一般会計)</t>
    <rPh sb="0" eb="3">
      <t>アオモリケン</t>
    </rPh>
    <rPh sb="3" eb="8">
      <t>コウキ</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</si>
  <si>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8">
      <t>コウキ</t>
    </rPh>
    <rPh sb="8" eb="10">
      <t>イリョウ</t>
    </rPh>
    <rPh sb="10" eb="12">
      <t>コウイキ</t>
    </rPh>
    <rPh sb="12" eb="14">
      <t>レンゴウ</t>
    </rPh>
    <rPh sb="15" eb="17">
      <t>トクベツ</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</si>
  <si>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</si>
  <si>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青森県交通災害共済組合(特別会計)</t>
  </si>
  <si>
    <t>弘前地区消防事務組合(一般会計)</t>
  </si>
  <si>
    <t>弘前地区環境整備事務組合(一般会計)</t>
  </si>
  <si>
    <t>青森県市町村退職手当組合(一般会計)</t>
  </si>
  <si>
    <t>津軽広域連合(一般会計)</t>
    <rPh sb="0" eb="2">
      <t>ツガル</t>
    </rPh>
    <rPh sb="2" eb="4">
      <t>コウイキ</t>
    </rPh>
    <rPh sb="4" eb="6">
      <t>レンゴウ</t>
    </rPh>
    <rPh sb="7" eb="9">
      <t>イッパン</t>
    </rPh>
    <rPh sb="9" eb="11">
      <t>カイケイ</t>
    </rPh>
    <phoneticPr fontId="2"/>
  </si>
  <si>
    <t>-</t>
    <phoneticPr fontId="2"/>
  </si>
  <si>
    <t>-</t>
    <phoneticPr fontId="2"/>
  </si>
  <si>
    <t>ブナの里白神公社</t>
    <rPh sb="3" eb="4">
      <t>サト</t>
    </rPh>
    <rPh sb="4" eb="6">
      <t>シラカミ</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</si>
</sst>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459439</c:v>
                </c:pt>
                <c:pt idx="1">
                  <c:v>381613</c:v>
                </c:pt>
                <c:pt idx="2">
                  <c:v>215326</c:v>
                </c:pt>
                <c:pt idx="3">
                  <c:v>377542</c:v>
                </c:pt>
                <c:pt idx="4">
                  <c:v>162702</c:v>
                </c:pt>
              </c:numCache>
            </c:numRef>
          </c:val>
          <c:smooth val="0"/>
        </c:ser>
        <c:dLbls>
          <c:showLegendKey val="0"/>
          <c:showVal val="0"/>
          <c:showCatName val="0"/>
          <c:showSerName val="0"/>
          <c:showPercent val="0"/>
          <c:showBubbleSize val="0"/>
        </c:dLbls>
        <c:marker val="1"/>
        <c:smooth val="0"/>
        <c:axId val="686435072"/>
        <c:axId val="686441736"/>
      </c:lineChart>
      <c:catAx>
        <c:axId val="686435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441736"/>
        <c:crosses val="autoZero"/>
        <c:auto val="1"/>
        <c:lblAlgn val="ctr"/>
        <c:lblOffset val="100"/>
        <c:tickLblSkip val="1"/>
        <c:tickMarkSkip val="1"/>
        <c:noMultiLvlLbl val="0"/>
      </c:catAx>
      <c:valAx>
        <c:axId val="68644173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43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4.18</c:v>
                </c:pt>
                <c:pt idx="1">
                  <c:v>5.01</c:v>
                </c:pt>
                <c:pt idx="2">
                  <c:v>3.82</c:v>
                </c:pt>
                <c:pt idx="3">
                  <c:v>3.7</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92.82</c:v>
                </c:pt>
                <c:pt idx="1">
                  <c:v>146.51</c:v>
                </c:pt>
                <c:pt idx="2">
                  <c:v>137.09</c:v>
                </c:pt>
                <c:pt idx="3">
                  <c:v>153.69999999999999</c:v>
                </c:pt>
                <c:pt idx="4">
                  <c:v>152.12</c:v>
                </c:pt>
              </c:numCache>
            </c:numRef>
          </c:val>
        </c:ser>
        <c:dLbls>
          <c:showLegendKey val="0"/>
          <c:showVal val="0"/>
          <c:showCatName val="0"/>
          <c:showSerName val="0"/>
          <c:showPercent val="0"/>
          <c:showBubbleSize val="0"/>
        </c:dLbls>
        <c:gapWidth val="250"/>
        <c:overlap val="100"/>
        <c:axId val="686439776"/>
        <c:axId val="686438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7.47</c:v>
                </c:pt>
                <c:pt idx="1">
                  <c:v>46.11</c:v>
                </c:pt>
                <c:pt idx="2">
                  <c:v>9.9499999999999993</c:v>
                </c:pt>
                <c:pt idx="3">
                  <c:v>13.33</c:v>
                </c:pt>
                <c:pt idx="4">
                  <c:v>-22.78</c:v>
                </c:pt>
              </c:numCache>
            </c:numRef>
          </c:val>
          <c:smooth val="0"/>
        </c:ser>
        <c:dLbls>
          <c:showLegendKey val="0"/>
          <c:showVal val="0"/>
          <c:showCatName val="0"/>
          <c:showSerName val="0"/>
          <c:showPercent val="0"/>
          <c:showBubbleSize val="0"/>
        </c:dLbls>
        <c:marker val="1"/>
        <c:smooth val="0"/>
        <c:axId val="686439776"/>
        <c:axId val="686438600"/>
      </c:lineChart>
      <c:catAx>
        <c:axId val="6864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6438600"/>
        <c:crosses val="autoZero"/>
        <c:auto val="1"/>
        <c:lblAlgn val="ctr"/>
        <c:lblOffset val="100"/>
        <c:tickLblSkip val="1"/>
        <c:tickMarkSkip val="1"/>
        <c:noMultiLvlLbl val="0"/>
      </c:catAx>
      <c:valAx>
        <c:axId val="686438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0.04</c:v>
                </c:pt>
                <c:pt idx="4">
                  <c:v>#N/A</c:v>
                </c:pt>
                <c:pt idx="5">
                  <c:v>0.01</c:v>
                </c:pt>
                <c:pt idx="6">
                  <c:v>#N/A</c:v>
                </c:pt>
                <c:pt idx="7">
                  <c:v>0.1</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c:v>
                </c:pt>
                <c:pt idx="4">
                  <c:v>#N/A</c:v>
                </c:pt>
                <c:pt idx="5">
                  <c:v>0.02</c:v>
                </c:pt>
                <c:pt idx="6">
                  <c:v>#N/A</c:v>
                </c:pt>
                <c:pt idx="7">
                  <c:v>0.18</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0.3</c:v>
                </c:pt>
                <c:pt idx="4">
                  <c:v>#N/A</c:v>
                </c:pt>
                <c:pt idx="5">
                  <c:v>0.04</c:v>
                </c:pt>
                <c:pt idx="6">
                  <c:v>#N/A</c:v>
                </c:pt>
                <c:pt idx="7">
                  <c:v>0.06</c:v>
                </c:pt>
                <c:pt idx="8">
                  <c:v>#N/A</c:v>
                </c:pt>
                <c:pt idx="9">
                  <c:v>0.08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c:v>
                </c:pt>
                <c:pt idx="2">
                  <c:v>#N/A</c:v>
                </c:pt>
                <c:pt idx="3">
                  <c:v>0.15</c:v>
                </c:pt>
                <c:pt idx="4">
                  <c:v>#N/A</c:v>
                </c:pt>
                <c:pt idx="5">
                  <c:v>0.12</c:v>
                </c:pt>
                <c:pt idx="6">
                  <c:v>#N/A</c:v>
                </c:pt>
                <c:pt idx="7">
                  <c:v>0.08</c:v>
                </c:pt>
                <c:pt idx="8">
                  <c:v>#N/A</c:v>
                </c:pt>
                <c:pt idx="9">
                  <c:v>0.35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4.17</c:v>
                </c:pt>
                <c:pt idx="2">
                  <c:v>#N/A</c:v>
                </c:pt>
                <c:pt idx="3">
                  <c:v>5</c:v>
                </c:pt>
                <c:pt idx="4">
                  <c:v>#N/A</c:v>
                </c:pt>
                <c:pt idx="5">
                  <c:v>3.82</c:v>
                </c:pt>
                <c:pt idx="6">
                  <c:v>#N/A</c:v>
                </c:pt>
                <c:pt idx="7">
                  <c:v>3.7</c:v>
                </c:pt>
                <c:pt idx="8">
                  <c:v>#N/A</c:v>
                </c:pt>
                <c:pt idx="9">
                  <c:v>5.23</c:v>
                </c:pt>
              </c:numCache>
            </c:numRef>
          </c:val>
        </c:ser>
        <c:dLbls>
          <c:showLegendKey val="0"/>
          <c:showVal val="0"/>
          <c:showCatName val="0"/>
          <c:showSerName val="0"/>
          <c:showPercent val="0"/>
          <c:showBubbleSize val="0"/>
        </c:dLbls>
        <c:gapWidth val="150"/>
        <c:overlap val="100"/>
        <c:axId val="686437816"/>
        <c:axId val="686438208"/>
      </c:barChart>
      <c:catAx>
        <c:axId val="68643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438208"/>
        <c:crosses val="autoZero"/>
        <c:auto val="1"/>
        <c:lblAlgn val="ctr"/>
        <c:lblOffset val="100"/>
        <c:tickLblSkip val="1"/>
        <c:tickMarkSkip val="1"/>
        <c:noMultiLvlLbl val="0"/>
      </c:catAx>
      <c:valAx>
        <c:axId val="68643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37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309</c:v>
                </c:pt>
                <c:pt idx="5">
                  <c:v>299</c:v>
                </c:pt>
                <c:pt idx="8">
                  <c:v>265</c:v>
                </c:pt>
                <c:pt idx="11">
                  <c:v>273</c:v>
                </c:pt>
                <c:pt idx="14">
                  <c:v>278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6</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9</c:v>
                </c:pt>
                <c:pt idx="6">
                  <c:v>6</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117</c:v>
                </c:pt>
                <c:pt idx="6">
                  <c:v>117</c:v>
                </c:pt>
                <c:pt idx="9">
                  <c:v>114</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332</c:v>
                </c:pt>
                <c:pt idx="3">
                  <c:v>320</c:v>
                </c:pt>
                <c:pt idx="6">
                  <c:v>281</c:v>
                </c:pt>
                <c:pt idx="9">
                  <c:v>282</c:v>
                </c:pt>
                <c:pt idx="12">
                  <c:v>283</c:v>
                </c:pt>
              </c:numCache>
            </c:numRef>
          </c:val>
        </c:ser>
        <c:dLbls>
          <c:showLegendKey val="0"/>
          <c:showVal val="0"/>
          <c:showCatName val="0"/>
          <c:showSerName val="0"/>
          <c:showPercent val="0"/>
          <c:showBubbleSize val="0"/>
        </c:dLbls>
        <c:gapWidth val="100"/>
        <c:overlap val="100"/>
        <c:axId val="686436248"/>
        <c:axId val="68643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155</c:v>
                </c:pt>
                <c:pt idx="2">
                  <c:v>#N/A</c:v>
                </c:pt>
                <c:pt idx="3">
                  <c:v>#N/A</c:v>
                </c:pt>
                <c:pt idx="4">
                  <c:v>153</c:v>
                </c:pt>
                <c:pt idx="5">
                  <c:v>#N/A</c:v>
                </c:pt>
                <c:pt idx="6">
                  <c:v>#N/A</c:v>
                </c:pt>
                <c:pt idx="7">
                  <c:v>145</c:v>
                </c:pt>
                <c:pt idx="8">
                  <c:v>#N/A</c:v>
                </c:pt>
                <c:pt idx="9">
                  <c:v>#N/A</c:v>
                </c:pt>
                <c:pt idx="10">
                  <c:v>133</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686436248"/>
        <c:axId val="686430368"/>
      </c:lineChart>
      <c:catAx>
        <c:axId val="68643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430368"/>
        <c:crosses val="autoZero"/>
        <c:auto val="1"/>
        <c:lblAlgn val="ctr"/>
        <c:lblOffset val="100"/>
        <c:tickLblSkip val="1"/>
        <c:tickMarkSkip val="1"/>
        <c:noMultiLvlLbl val="0"/>
      </c:catAx>
      <c:valAx>
        <c:axId val="68643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3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2519</c:v>
                </c:pt>
                <c:pt idx="5">
                  <c:v>2396</c:v>
                </c:pt>
                <c:pt idx="8">
                  <c:v>2292</c:v>
                </c:pt>
                <c:pt idx="11">
                  <c:v>2184</c:v>
                </c:pt>
                <c:pt idx="14">
                  <c:v>2041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156</c:v>
                </c:pt>
                <c:pt idx="5">
                  <c:v>124</c:v>
                </c:pt>
                <c:pt idx="8">
                  <c:v>94</c:v>
                </c:pt>
                <c:pt idx="11">
                  <c:v>65</c:v>
                </c:pt>
                <c:pt idx="14">
                  <c:v>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1599</c:v>
                </c:pt>
                <c:pt idx="5">
                  <c:v>2211</c:v>
                </c:pt>
                <c:pt idx="8">
                  <c:v>2434</c:v>
                </c:pt>
                <c:pt idx="11">
                  <c:v>2658</c:v>
                </c:pt>
                <c:pt idx="14">
                  <c:v>2370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273</c:v>
                </c:pt>
                <c:pt idx="3">
                  <c:v>258</c:v>
                </c:pt>
                <c:pt idx="6">
                  <c:v>148</c:v>
                </c:pt>
                <c:pt idx="9">
                  <c:v>249</c:v>
                </c:pt>
                <c:pt idx="12">
                  <c:v>224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c:v>
                </c:pt>
                <c:pt idx="3">
                  <c:v>29</c:v>
                </c:pt>
                <c:pt idx="6">
                  <c:v>23</c:v>
                </c:pt>
                <c:pt idx="9">
                  <c:v>18</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1603</c:v>
                </c:pt>
                <c:pt idx="3">
                  <c:v>1586</c:v>
                </c:pt>
                <c:pt idx="6">
                  <c:v>1526</c:v>
                </c:pt>
                <c:pt idx="9">
                  <c:v>1524</c:v>
                </c:pt>
                <c:pt idx="12">
                  <c:v>1492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c:v>
                </c:pt>
                <c:pt idx="3">
                  <c:v>22</c:v>
                </c:pt>
                <c:pt idx="6">
                  <c:v>16</c:v>
                </c:pt>
                <c:pt idx="9">
                  <c:v>10</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2328</c:v>
                </c:pt>
                <c:pt idx="3">
                  <c:v>2174</c:v>
                </c:pt>
                <c:pt idx="6">
                  <c:v>2052</c:v>
                </c:pt>
                <c:pt idx="9">
                  <c:v>1903</c:v>
                </c:pt>
                <c:pt idx="12">
                  <c:v>1735</c:v>
                </c:pt>
              </c:numCache>
            </c:numRef>
          </c:val>
        </c:ser>
        <c:dLbls>
          <c:showLegendKey val="0"/>
          <c:showVal val="0"/>
          <c:showCatName val="0"/>
          <c:showSerName val="0"/>
          <c:showPercent val="0"/>
          <c:showBubbleSize val="0"/>
        </c:dLbls>
        <c:gapWidth val="100"/>
        <c:overlap val="100"/>
        <c:axId val="686435856"/>
        <c:axId val="68644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86435856"/>
        <c:axId val="686443696"/>
      </c:lineChart>
      <c:catAx>
        <c:axId val="68643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6443696"/>
        <c:crosses val="autoZero"/>
        <c:auto val="1"/>
        <c:lblAlgn val="ctr"/>
        <c:lblOffset val="100"/>
        <c:tickLblSkip val="1"/>
        <c:tickMarkSkip val="1"/>
        <c:noMultiLvlLbl val="0"/>
      </c:catAx>
      <c:valAx>
        <c:axId val="68644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3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1,473
1,473
246.02
2,432,966
2,291,793
69,422
1,325,684
1,734,757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津軽ダム建設に伴う人口の減少や高齢化の進展</a:t>
          </a:r>
          <a:r>
            <a:rPr kumimoji="1" lang="en-US" altLang="ja-JP" sz="1300">
              <a:latin typeface="ＭＳ Ｐゴシック"/>
            </a:rPr>
            <a:t>(H27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39.1%)</a:t>
          </a:r>
          <a:r>
            <a:rPr kumimoji="1" lang="ja-JP" altLang="en-US" sz="1300">
              <a:latin typeface="ＭＳ Ｐゴシック"/>
            </a:rPr>
            <a:t>に加え、主要産業がないこと等により、財政基盤が弱く、類似団体平均を</a:t>
          </a:r>
          <a:r>
            <a:rPr kumimoji="1" lang="en-US" altLang="ja-JP" sz="1300">
              <a:latin typeface="ＭＳ Ｐゴシック"/>
            </a:rPr>
            <a:t>0.07</a:t>
          </a:r>
          <a:r>
            <a:rPr kumimoji="1" lang="ja-JP" altLang="en-US" sz="1300">
              <a:latin typeface="ＭＳ Ｐゴシック"/>
            </a:rPr>
            <a:t>ポイント下回っている。事業の選択と集中に努めるともに民間委託等による行政の効率化に努め、財政の健全化を図る。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8" name="直線コネクタ 67"/>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1" name="直線コネクタ 70"/>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4" name="直線コネクタ 73"/>
        <xdr:cNvCxnSpPr/>
      </xdr:nvCxnSpPr>
      <xdr:spPr>
        <a:xfrm>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7" name="直線コネクタ 76"/>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7" name="円/楕円 86"/>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8"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89" name="円/楕円 88"/>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0" name="テキスト ボックス 89"/>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1" name="円/楕円 90"/>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2" name="テキスト ボックス 91"/>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経常経費充当一般財源等は、普通会計全体で前年度比▲</a:t>
          </a:r>
          <a:r>
            <a:rPr kumimoji="1" lang="en-US" altLang="ja-JP" sz="1300">
              <a:latin typeface="ＭＳ Ｐゴシック"/>
            </a:rPr>
            <a:t>97,935</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7.7%)</a:t>
          </a:r>
          <a:r>
            <a:rPr kumimoji="1" lang="ja-JP" altLang="en-US" sz="1300">
              <a:latin typeface="ＭＳ Ｐゴシック"/>
            </a:rPr>
            <a:t>となるも、経常一般財源等</a:t>
          </a:r>
          <a:r>
            <a:rPr kumimoji="1" lang="en-US" altLang="ja-JP" sz="1300">
              <a:latin typeface="ＭＳ Ｐゴシック"/>
            </a:rPr>
            <a:t>(</a:t>
          </a:r>
          <a:r>
            <a:rPr kumimoji="1" lang="ja-JP" altLang="en-US" sz="1300">
              <a:latin typeface="ＭＳ Ｐゴシック"/>
            </a:rPr>
            <a:t>臨財債含む</a:t>
          </a:r>
          <a:r>
            <a:rPr kumimoji="1" lang="en-US" altLang="ja-JP" sz="1300">
              <a:latin typeface="ＭＳ Ｐゴシック"/>
            </a:rPr>
            <a:t>)</a:t>
          </a:r>
          <a:r>
            <a:rPr kumimoji="1" lang="ja-JP" altLang="en-US" sz="1300">
              <a:latin typeface="ＭＳ Ｐゴシック"/>
            </a:rPr>
            <a:t>は前年度比▲</a:t>
          </a:r>
          <a:r>
            <a:rPr kumimoji="1" lang="en-US" altLang="ja-JP" sz="1300">
              <a:latin typeface="ＭＳ Ｐゴシック"/>
            </a:rPr>
            <a:t>172,273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12.8%)</a:t>
          </a:r>
          <a:r>
            <a:rPr kumimoji="1" lang="ja-JP" altLang="en-US" sz="1300">
              <a:latin typeface="ＭＳ Ｐゴシック"/>
            </a:rPr>
            <a:t>となったことから、結果として、前年度よりも</a:t>
          </a:r>
          <a:r>
            <a:rPr kumimoji="1" lang="en-US" altLang="ja-JP" sz="1300">
              <a:latin typeface="ＭＳ Ｐゴシック"/>
            </a:rPr>
            <a:t>3.3</a:t>
          </a:r>
          <a:r>
            <a:rPr kumimoji="1" lang="ja-JP" altLang="en-US" sz="1300">
              <a:latin typeface="ＭＳ Ｐゴシック"/>
            </a:rPr>
            <a:t>ポイント悪化した。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63</xdr:row>
      <xdr:rowOff>72934</xdr:rowOff>
    </xdr:to>
    <xdr:cxnSp macro="">
      <xdr:nvCxnSpPr>
        <xdr:cNvPr id="133" name="直線コネクタ 132"/>
        <xdr:cNvCxnSpPr/>
      </xdr:nvCxnSpPr>
      <xdr:spPr>
        <a:xfrm>
          <a:off x="4114800" y="10760528"/>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133169</xdr:rowOff>
    </xdr:from>
    <xdr:to>
      <xdr:col>6</xdr:col>
      <xdr:colOff>0</xdr:colOff>
      <xdr:row>62</xdr:row>
      <xdr:rowOff>130628</xdr:rowOff>
    </xdr:to>
    <xdr:cxnSp macro="">
      <xdr:nvCxnSpPr>
        <xdr:cNvPr id="136" name="直線コネクタ 135"/>
        <xdr:cNvCxnSpPr/>
      </xdr:nvCxnSpPr>
      <xdr:spPr>
        <a:xfrm>
          <a:off x="3225800" y="10591619"/>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133169</xdr:rowOff>
    </xdr:from>
    <xdr:to>
      <xdr:col>4</xdr:col>
      <xdr:colOff>482600</xdr:colOff>
      <xdr:row>62</xdr:row>
      <xdr:rowOff>54791</xdr:rowOff>
    </xdr:to>
    <xdr:cxnSp macro="">
      <xdr:nvCxnSpPr>
        <xdr:cNvPr id="139" name="直線コネクタ 138"/>
        <xdr:cNvCxnSpPr/>
      </xdr:nvCxnSpPr>
      <xdr:spPr>
        <a:xfrm flipV="1">
          <a:off x="2336800" y="1059161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63</xdr:row>
      <xdr:rowOff>117747</xdr:rowOff>
    </xdr:to>
    <xdr:cxnSp macro="">
      <xdr:nvCxnSpPr>
        <xdr:cNvPr id="142" name="直線コネクタ 141"/>
        <xdr:cNvCxnSpPr/>
      </xdr:nvCxnSpPr>
      <xdr:spPr>
        <a:xfrm flipV="1">
          <a:off x="1447800" y="10684691"/>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22134</xdr:rowOff>
    </xdr:from>
    <xdr:to>
      <xdr:col>7</xdr:col>
      <xdr:colOff>203200</xdr:colOff>
      <xdr:row>63</xdr:row>
      <xdr:rowOff>123734</xdr:rowOff>
    </xdr:to>
    <xdr:sp macro="" textlink="">
      <xdr:nvSpPr>
        <xdr:cNvPr id="152" name="円/楕円 151"/>
        <xdr:cNvSpPr/>
      </xdr:nvSpPr>
      <xdr:spPr>
        <a:xfrm>
          <a:off x="4902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165661</xdr:rowOff>
    </xdr:from>
    <xdr:ext cx="762000" cy="259045"/>
    <xdr:sp macro="" textlink="">
      <xdr:nvSpPr>
        <xdr:cNvPr id="153" name="財政構造の弾力性該当値テキスト"/>
        <xdr:cNvSpPr txBox="1"/>
      </xdr:nvSpPr>
      <xdr:spPr>
        <a:xfrm>
          <a:off x="5041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79828</xdr:rowOff>
    </xdr:from>
    <xdr:to>
      <xdr:col>6</xdr:col>
      <xdr:colOff>50800</xdr:colOff>
      <xdr:row>63</xdr:row>
      <xdr:rowOff>9978</xdr:rowOff>
    </xdr:to>
    <xdr:sp macro="" textlink="">
      <xdr:nvSpPr>
        <xdr:cNvPr id="154" name="円/楕円 153"/>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166205</xdr:rowOff>
    </xdr:from>
    <xdr:ext cx="736600" cy="259045"/>
    <xdr:sp macro="" textlink="">
      <xdr:nvSpPr>
        <xdr:cNvPr id="155" name="テキスト ボックス 154"/>
        <xdr:cNvSpPr txBox="1"/>
      </xdr:nvSpPr>
      <xdr:spPr>
        <a:xfrm>
          <a:off x="3733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82369</xdr:rowOff>
    </xdr:from>
    <xdr:to>
      <xdr:col>4</xdr:col>
      <xdr:colOff>533400</xdr:colOff>
      <xdr:row>62</xdr:row>
      <xdr:rowOff>12519</xdr:rowOff>
    </xdr:to>
    <xdr:sp macro="" textlink="">
      <xdr:nvSpPr>
        <xdr:cNvPr id="156" name="円/楕円 155"/>
        <xdr:cNvSpPr/>
      </xdr:nvSpPr>
      <xdr:spPr>
        <a:xfrm>
          <a:off x="3175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168746</xdr:rowOff>
    </xdr:from>
    <xdr:ext cx="762000" cy="259045"/>
    <xdr:sp macro="" textlink="">
      <xdr:nvSpPr>
        <xdr:cNvPr id="157" name="テキスト ボックス 156"/>
        <xdr:cNvSpPr txBox="1"/>
      </xdr:nvSpPr>
      <xdr:spPr>
        <a:xfrm>
          <a:off x="2844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3991</xdr:rowOff>
    </xdr:from>
    <xdr:to>
      <xdr:col>3</xdr:col>
      <xdr:colOff>330200</xdr:colOff>
      <xdr:row>62</xdr:row>
      <xdr:rowOff>105591</xdr:rowOff>
    </xdr:to>
    <xdr:sp macro="" textlink="">
      <xdr:nvSpPr>
        <xdr:cNvPr id="158" name="円/楕円 157"/>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90368</xdr:rowOff>
    </xdr:from>
    <xdr:ext cx="762000" cy="259045"/>
    <xdr:sp macro="" textlink="">
      <xdr:nvSpPr>
        <xdr:cNvPr id="159" name="テキスト ボックス 158"/>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60" name="円/楕円 159"/>
        <xdr:cNvSpPr/>
      </xdr:nvSpPr>
      <xdr:spPr>
        <a:xfrm>
          <a:off x="1397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61" name="テキスト ボックス 160"/>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[479,144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人口が少ないことから、人口</a:t>
          </a:r>
          <a:r>
            <a:rPr kumimoji="1" lang="en-US" altLang="ja-JP" sz="1300">
              <a:latin typeface="ＭＳ Ｐゴシック"/>
            </a:rPr>
            <a:t>1</a:t>
          </a:r>
          <a:r>
            <a:rPr kumimoji="1" lang="ja-JP" altLang="en-US" sz="1300">
              <a:latin typeface="ＭＳ Ｐゴシック"/>
            </a:rPr>
            <a:t>人当たりの経費が高くなる傾向になる。今後も定員管理・給与の適正化に努める。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148729</xdr:rowOff>
    </xdr:from>
    <xdr:to>
      <xdr:col>7</xdr:col>
      <xdr:colOff>152400</xdr:colOff>
      <xdr:row>84</xdr:row>
      <xdr:rowOff>41185</xdr:rowOff>
    </xdr:to>
    <xdr:cxnSp macro="">
      <xdr:nvCxnSpPr>
        <xdr:cNvPr id="195" name="直線コネクタ 194"/>
        <xdr:cNvCxnSpPr/>
      </xdr:nvCxnSpPr>
      <xdr:spPr>
        <a:xfrm>
          <a:off x="4114800" y="14379079"/>
          <a:ext cx="8382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133792</xdr:rowOff>
    </xdr:from>
    <xdr:to>
      <xdr:col>6</xdr:col>
      <xdr:colOff>0</xdr:colOff>
      <xdr:row>83</xdr:row>
      <xdr:rowOff>148729</xdr:rowOff>
    </xdr:to>
    <xdr:cxnSp macro="">
      <xdr:nvCxnSpPr>
        <xdr:cNvPr id="198" name="直線コネクタ 197"/>
        <xdr:cNvCxnSpPr/>
      </xdr:nvCxnSpPr>
      <xdr:spPr>
        <a:xfrm>
          <a:off x="3225800" y="1436414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133792</xdr:rowOff>
    </xdr:from>
    <xdr:to>
      <xdr:col>4</xdr:col>
      <xdr:colOff>482600</xdr:colOff>
      <xdr:row>83</xdr:row>
      <xdr:rowOff>144169</xdr:rowOff>
    </xdr:to>
    <xdr:cxnSp macro="">
      <xdr:nvCxnSpPr>
        <xdr:cNvPr id="201" name="直線コネクタ 200"/>
        <xdr:cNvCxnSpPr/>
      </xdr:nvCxnSpPr>
      <xdr:spPr>
        <a:xfrm flipV="1">
          <a:off x="2336800" y="14364142"/>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94893</xdr:rowOff>
    </xdr:from>
    <xdr:to>
      <xdr:col>3</xdr:col>
      <xdr:colOff>279400</xdr:colOff>
      <xdr:row>83</xdr:row>
      <xdr:rowOff>144169</xdr:rowOff>
    </xdr:to>
    <xdr:cxnSp macro="">
      <xdr:nvCxnSpPr>
        <xdr:cNvPr id="204" name="直線コネクタ 203"/>
        <xdr:cNvCxnSpPr/>
      </xdr:nvCxnSpPr>
      <xdr:spPr>
        <a:xfrm>
          <a:off x="1447800" y="14325243"/>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161835</xdr:rowOff>
    </xdr:from>
    <xdr:to>
      <xdr:col>7</xdr:col>
      <xdr:colOff>203200</xdr:colOff>
      <xdr:row>84</xdr:row>
      <xdr:rowOff>91985</xdr:rowOff>
    </xdr:to>
    <xdr:sp macro="" textlink="">
      <xdr:nvSpPr>
        <xdr:cNvPr id="214" name="円/楕円 213"/>
        <xdr:cNvSpPr/>
      </xdr:nvSpPr>
      <xdr:spPr>
        <a:xfrm>
          <a:off x="4902200" y="143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133912</xdr:rowOff>
    </xdr:from>
    <xdr:ext cx="762000" cy="259045"/>
    <xdr:sp macro="" textlink="">
      <xdr:nvSpPr>
        <xdr:cNvPr id="215" name="人件費・物件費等の状況該当値テキスト"/>
        <xdr:cNvSpPr txBox="1"/>
      </xdr:nvSpPr>
      <xdr:spPr>
        <a:xfrm>
          <a:off x="5041900" y="1436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479,144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97929</xdr:rowOff>
    </xdr:from>
    <xdr:to>
      <xdr:col>6</xdr:col>
      <xdr:colOff>50800</xdr:colOff>
      <xdr:row>84</xdr:row>
      <xdr:rowOff>28079</xdr:rowOff>
    </xdr:to>
    <xdr:sp macro="" textlink="">
      <xdr:nvSpPr>
        <xdr:cNvPr id="216" name="円/楕円 215"/>
        <xdr:cNvSpPr/>
      </xdr:nvSpPr>
      <xdr:spPr>
        <a:xfrm>
          <a:off x="4064000" y="143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12856</xdr:rowOff>
    </xdr:from>
    <xdr:ext cx="736600" cy="259045"/>
    <xdr:sp macro="" textlink="">
      <xdr:nvSpPr>
        <xdr:cNvPr id="217" name="テキスト ボックス 216"/>
        <xdr:cNvSpPr txBox="1"/>
      </xdr:nvSpPr>
      <xdr:spPr>
        <a:xfrm>
          <a:off x="3733800" y="1441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82992</xdr:rowOff>
    </xdr:from>
    <xdr:to>
      <xdr:col>4</xdr:col>
      <xdr:colOff>533400</xdr:colOff>
      <xdr:row>84</xdr:row>
      <xdr:rowOff>13142</xdr:rowOff>
    </xdr:to>
    <xdr:sp macro="" textlink="">
      <xdr:nvSpPr>
        <xdr:cNvPr id="218" name="円/楕円 217"/>
        <xdr:cNvSpPr/>
      </xdr:nvSpPr>
      <xdr:spPr>
        <a:xfrm>
          <a:off x="3175000" y="143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169369</xdr:rowOff>
    </xdr:from>
    <xdr:ext cx="762000" cy="259045"/>
    <xdr:sp macro="" textlink="">
      <xdr:nvSpPr>
        <xdr:cNvPr id="219" name="テキスト ボックス 218"/>
        <xdr:cNvSpPr txBox="1"/>
      </xdr:nvSpPr>
      <xdr:spPr>
        <a:xfrm>
          <a:off x="2844800" y="1439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93369</xdr:rowOff>
    </xdr:from>
    <xdr:to>
      <xdr:col>3</xdr:col>
      <xdr:colOff>330200</xdr:colOff>
      <xdr:row>84</xdr:row>
      <xdr:rowOff>23519</xdr:rowOff>
    </xdr:to>
    <xdr:sp macro="" textlink="">
      <xdr:nvSpPr>
        <xdr:cNvPr id="220" name="円/楕円 219"/>
        <xdr:cNvSpPr/>
      </xdr:nvSpPr>
      <xdr:spPr>
        <a:xfrm>
          <a:off x="2286000" y="143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8296</xdr:rowOff>
    </xdr:from>
    <xdr:ext cx="762000" cy="259045"/>
    <xdr:sp macro="" textlink="">
      <xdr:nvSpPr>
        <xdr:cNvPr id="221" name="テキスト ボックス 220"/>
        <xdr:cNvSpPr txBox="1"/>
      </xdr:nvSpPr>
      <xdr:spPr>
        <a:xfrm>
          <a:off x="1955800" y="144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44093</xdr:rowOff>
    </xdr:from>
    <xdr:to>
      <xdr:col>2</xdr:col>
      <xdr:colOff>127000</xdr:colOff>
      <xdr:row>83</xdr:row>
      <xdr:rowOff>145693</xdr:rowOff>
    </xdr:to>
    <xdr:sp macro="" textlink="">
      <xdr:nvSpPr>
        <xdr:cNvPr id="222" name="円/楕円 221"/>
        <xdr:cNvSpPr/>
      </xdr:nvSpPr>
      <xdr:spPr>
        <a:xfrm>
          <a:off x="1397000" y="142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130470</xdr:rowOff>
    </xdr:from>
    <xdr:ext cx="762000" cy="259045"/>
    <xdr:sp macro="" textlink="">
      <xdr:nvSpPr>
        <xdr:cNvPr id="223" name="テキスト ボックス 222"/>
        <xdr:cNvSpPr txBox="1"/>
      </xdr:nvSpPr>
      <xdr:spPr>
        <a:xfrm>
          <a:off x="1066800" y="143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391,313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1.1</a:t>
          </a:r>
          <a:r>
            <a:rPr kumimoji="1" lang="ja-JP" altLang="en-US" sz="1300">
              <a:latin typeface="ＭＳ Ｐゴシック"/>
            </a:rPr>
            <a:t>ポイント下回っている。今後も給与の適正化に努める。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17145</xdr:rowOff>
    </xdr:from>
    <xdr:to>
      <xdr:col>24</xdr:col>
      <xdr:colOff>558800</xdr:colOff>
      <xdr:row>86</xdr:row>
      <xdr:rowOff>53339</xdr:rowOff>
    </xdr:to>
    <xdr:cxnSp macro="">
      <xdr:nvCxnSpPr>
        <xdr:cNvPr id="257" name="直線コネクタ 256"/>
        <xdr:cNvCxnSpPr/>
      </xdr:nvCxnSpPr>
      <xdr:spPr>
        <a:xfrm flipV="1">
          <a:off x="16179800" y="147618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91016</xdr:rowOff>
    </xdr:to>
    <xdr:cxnSp macro="">
      <xdr:nvCxnSpPr>
        <xdr:cNvPr id="260" name="直線コネクタ 259"/>
        <xdr:cNvCxnSpPr/>
      </xdr:nvCxnSpPr>
      <xdr:spPr>
        <a:xfrm flipV="1">
          <a:off x="15290800" y="14798039"/>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91016</xdr:rowOff>
    </xdr:from>
    <xdr:to>
      <xdr:col>22</xdr:col>
      <xdr:colOff>203200</xdr:colOff>
      <xdr:row>87</xdr:row>
      <xdr:rowOff>163407</xdr:rowOff>
    </xdr:to>
    <xdr:cxnSp macro="">
      <xdr:nvCxnSpPr>
        <xdr:cNvPr id="263" name="直線コネクタ 262"/>
        <xdr:cNvCxnSpPr/>
      </xdr:nvCxnSpPr>
      <xdr:spPr>
        <a:xfrm flipV="1">
          <a:off x="14401800" y="150071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87</xdr:row>
      <xdr:rowOff>163407</xdr:rowOff>
    </xdr:to>
    <xdr:cxnSp macro="">
      <xdr:nvCxnSpPr>
        <xdr:cNvPr id="266" name="直線コネクタ 265"/>
        <xdr:cNvCxnSpPr/>
      </xdr:nvCxnSpPr>
      <xdr:spPr>
        <a:xfrm>
          <a:off x="13512800" y="1469347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137795</xdr:rowOff>
    </xdr:from>
    <xdr:to>
      <xdr:col>24</xdr:col>
      <xdr:colOff>609600</xdr:colOff>
      <xdr:row>86</xdr:row>
      <xdr:rowOff>67945</xdr:rowOff>
    </xdr:to>
    <xdr:sp macro="" textlink="">
      <xdr:nvSpPr>
        <xdr:cNvPr id="276" name="円/楕円 275"/>
        <xdr:cNvSpPr/>
      </xdr:nvSpPr>
      <xdr:spPr>
        <a:xfrm>
          <a:off x="169672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154322</xdr:rowOff>
    </xdr:from>
    <xdr:ext cx="762000" cy="259045"/>
    <xdr:sp macro="" textlink="">
      <xdr:nvSpPr>
        <xdr:cNvPr id="277" name="給与水準   （国との比較）該当値テキスト"/>
        <xdr:cNvSpPr txBox="1"/>
      </xdr:nvSpPr>
      <xdr:spPr>
        <a:xfrm>
          <a:off x="17106900" y="1455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8" name="円/楕円 277"/>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9" name="テキスト ボックス 278"/>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40216</xdr:rowOff>
    </xdr:from>
    <xdr:to>
      <xdr:col>22</xdr:col>
      <xdr:colOff>254000</xdr:colOff>
      <xdr:row>87</xdr:row>
      <xdr:rowOff>141816</xdr:rowOff>
    </xdr:to>
    <xdr:sp macro="" textlink="">
      <xdr:nvSpPr>
        <xdr:cNvPr id="280" name="円/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151993</xdr:rowOff>
    </xdr:from>
    <xdr:ext cx="762000" cy="259045"/>
    <xdr:sp macro="" textlink="">
      <xdr:nvSpPr>
        <xdr:cNvPr id="281" name="テキスト ボックス 28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82" name="円/楕円 281"/>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52934</xdr:rowOff>
    </xdr:from>
    <xdr:ext cx="762000" cy="259045"/>
    <xdr:sp macro="" textlink="">
      <xdr:nvSpPr>
        <xdr:cNvPr id="283" name="テキスト ボックス 282"/>
        <xdr:cNvSpPr txBox="1"/>
      </xdr:nvSpPr>
      <xdr:spPr>
        <a:xfrm>
          <a:off x="14020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4" name="円/楕円 283"/>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5" name="テキスト ボックス 28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人口が少ないことから、人口千人当たりの職員数が多くなる傾向にある。今後も定員管理の適正化に努める。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57480</xdr:rowOff>
    </xdr:from>
    <xdr:to>
      <xdr:col>24</xdr:col>
      <xdr:colOff>558800</xdr:colOff>
      <xdr:row>62</xdr:row>
      <xdr:rowOff>63754</xdr:rowOff>
    </xdr:to>
    <xdr:cxnSp macro="">
      <xdr:nvCxnSpPr>
        <xdr:cNvPr id="317" name="直線コネクタ 316"/>
        <xdr:cNvCxnSpPr/>
      </xdr:nvCxnSpPr>
      <xdr:spPr>
        <a:xfrm>
          <a:off x="16179800" y="10687380"/>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55308</xdr:rowOff>
    </xdr:from>
    <xdr:to>
      <xdr:col>23</xdr:col>
      <xdr:colOff>406400</xdr:colOff>
      <xdr:row>62</xdr:row>
      <xdr:rowOff>57480</xdr:rowOff>
    </xdr:to>
    <xdr:cxnSp macro="">
      <xdr:nvCxnSpPr>
        <xdr:cNvPr id="320" name="直線コネクタ 319"/>
        <xdr:cNvCxnSpPr/>
      </xdr:nvCxnSpPr>
      <xdr:spPr>
        <a:xfrm>
          <a:off x="15290800" y="1068520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55308</xdr:rowOff>
    </xdr:from>
    <xdr:to>
      <xdr:col>22</xdr:col>
      <xdr:colOff>203200</xdr:colOff>
      <xdr:row>62</xdr:row>
      <xdr:rowOff>73647</xdr:rowOff>
    </xdr:to>
    <xdr:cxnSp macro="">
      <xdr:nvCxnSpPr>
        <xdr:cNvPr id="323" name="直線コネクタ 322"/>
        <xdr:cNvCxnSpPr/>
      </xdr:nvCxnSpPr>
      <xdr:spPr>
        <a:xfrm flipV="1">
          <a:off x="14401800" y="106852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73647</xdr:rowOff>
    </xdr:from>
    <xdr:to>
      <xdr:col>21</xdr:col>
      <xdr:colOff>0</xdr:colOff>
      <xdr:row>62</xdr:row>
      <xdr:rowOff>91262</xdr:rowOff>
    </xdr:to>
    <xdr:cxnSp macro="">
      <xdr:nvCxnSpPr>
        <xdr:cNvPr id="326" name="直線コネクタ 325"/>
        <xdr:cNvCxnSpPr/>
      </xdr:nvCxnSpPr>
      <xdr:spPr>
        <a:xfrm flipV="1">
          <a:off x="13512800" y="1070354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36" name="円/楕円 335"/>
        <xdr:cNvSpPr/>
      </xdr:nvSpPr>
      <xdr:spPr>
        <a:xfrm>
          <a:off x="16967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156481</xdr:rowOff>
    </xdr:from>
    <xdr:ext cx="762000" cy="259045"/>
    <xdr:sp macro="" textlink="">
      <xdr:nvSpPr>
        <xdr:cNvPr id="337" name="定員管理の状況該当値テキスト"/>
        <xdr:cNvSpPr txBox="1"/>
      </xdr:nvSpPr>
      <xdr:spPr>
        <a:xfrm>
          <a:off x="17106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6680</xdr:rowOff>
    </xdr:from>
    <xdr:to>
      <xdr:col>23</xdr:col>
      <xdr:colOff>457200</xdr:colOff>
      <xdr:row>62</xdr:row>
      <xdr:rowOff>108280</xdr:rowOff>
    </xdr:to>
    <xdr:sp macro="" textlink="">
      <xdr:nvSpPr>
        <xdr:cNvPr id="338" name="円/楕円 337"/>
        <xdr:cNvSpPr/>
      </xdr:nvSpPr>
      <xdr:spPr>
        <a:xfrm>
          <a:off x="16129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93057</xdr:rowOff>
    </xdr:from>
    <xdr:ext cx="736600" cy="259045"/>
    <xdr:sp macro="" textlink="">
      <xdr:nvSpPr>
        <xdr:cNvPr id="339" name="テキスト ボックス 338"/>
        <xdr:cNvSpPr txBox="1"/>
      </xdr:nvSpPr>
      <xdr:spPr>
        <a:xfrm>
          <a:off x="15798800" y="1072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4508</xdr:rowOff>
    </xdr:from>
    <xdr:to>
      <xdr:col>22</xdr:col>
      <xdr:colOff>254000</xdr:colOff>
      <xdr:row>62</xdr:row>
      <xdr:rowOff>106108</xdr:rowOff>
    </xdr:to>
    <xdr:sp macro="" textlink="">
      <xdr:nvSpPr>
        <xdr:cNvPr id="340" name="円/楕円 339"/>
        <xdr:cNvSpPr/>
      </xdr:nvSpPr>
      <xdr:spPr>
        <a:xfrm>
          <a:off x="15240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90885</xdr:rowOff>
    </xdr:from>
    <xdr:ext cx="762000" cy="259045"/>
    <xdr:sp macro="" textlink="">
      <xdr:nvSpPr>
        <xdr:cNvPr id="341" name="テキスト ボックス 340"/>
        <xdr:cNvSpPr txBox="1"/>
      </xdr:nvSpPr>
      <xdr:spPr>
        <a:xfrm>
          <a:off x="14909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22847</xdr:rowOff>
    </xdr:from>
    <xdr:to>
      <xdr:col>21</xdr:col>
      <xdr:colOff>50800</xdr:colOff>
      <xdr:row>62</xdr:row>
      <xdr:rowOff>124447</xdr:rowOff>
    </xdr:to>
    <xdr:sp macro="" textlink="">
      <xdr:nvSpPr>
        <xdr:cNvPr id="342" name="円/楕円 341"/>
        <xdr:cNvSpPr/>
      </xdr:nvSpPr>
      <xdr:spPr>
        <a:xfrm>
          <a:off x="14351000" y="106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109224</xdr:rowOff>
    </xdr:from>
    <xdr:ext cx="762000" cy="259045"/>
    <xdr:sp macro="" textlink="">
      <xdr:nvSpPr>
        <xdr:cNvPr id="343" name="テキスト ボックス 342"/>
        <xdr:cNvSpPr txBox="1"/>
      </xdr:nvSpPr>
      <xdr:spPr>
        <a:xfrm>
          <a:off x="14020800" y="107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40462</xdr:rowOff>
    </xdr:from>
    <xdr:to>
      <xdr:col>19</xdr:col>
      <xdr:colOff>533400</xdr:colOff>
      <xdr:row>62</xdr:row>
      <xdr:rowOff>142062</xdr:rowOff>
    </xdr:to>
    <xdr:sp macro="" textlink="">
      <xdr:nvSpPr>
        <xdr:cNvPr id="344" name="円/楕円 343"/>
        <xdr:cNvSpPr/>
      </xdr:nvSpPr>
      <xdr:spPr>
        <a:xfrm>
          <a:off x="13462000" y="106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126839</xdr:rowOff>
    </xdr:from>
    <xdr:ext cx="762000" cy="259045"/>
    <xdr:sp macro="" textlink="">
      <xdr:nvSpPr>
        <xdr:cNvPr id="345" name="テキスト ボックス 344"/>
        <xdr:cNvSpPr txBox="1"/>
      </xdr:nvSpPr>
      <xdr:spPr>
        <a:xfrm>
          <a:off x="13131800" y="1075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実質公債費比率は類似団体平均値を</a:t>
          </a:r>
          <a:r>
            <a:rPr kumimoji="1" lang="en-US" altLang="ja-JP" sz="1300">
              <a:latin typeface="ＭＳ Ｐゴシック"/>
            </a:rPr>
            <a:t>3.2</a:t>
          </a:r>
          <a:r>
            <a:rPr kumimoji="1" lang="ja-JP" altLang="en-US" sz="1300">
              <a:latin typeface="ＭＳ Ｐゴシック"/>
            </a:rPr>
            <a:t>ポイント上回るも、年々低下し、健全化法施行以来過去最低を記録する。今後とも地方債発行の抑制に努める。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150876</xdr:rowOff>
    </xdr:to>
    <xdr:cxnSp macro="">
      <xdr:nvCxnSpPr>
        <xdr:cNvPr id="376" name="直線コネクタ 375"/>
        <xdr:cNvCxnSpPr/>
      </xdr:nvCxnSpPr>
      <xdr:spPr>
        <a:xfrm flipV="1">
          <a:off x="16179800" y="72938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43</xdr:row>
      <xdr:rowOff>42164</xdr:rowOff>
    </xdr:to>
    <xdr:cxnSp macro="">
      <xdr:nvCxnSpPr>
        <xdr:cNvPr id="379" name="直線コネクタ 378"/>
        <xdr:cNvCxnSpPr/>
      </xdr:nvCxnSpPr>
      <xdr:spPr>
        <a:xfrm flipV="1">
          <a:off x="15290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42164</xdr:rowOff>
    </xdr:from>
    <xdr:to>
      <xdr:col>22</xdr:col>
      <xdr:colOff>203200</xdr:colOff>
      <xdr:row>43</xdr:row>
      <xdr:rowOff>124206</xdr:rowOff>
    </xdr:to>
    <xdr:cxnSp macro="">
      <xdr:nvCxnSpPr>
        <xdr:cNvPr id="382" name="直線コネクタ 381"/>
        <xdr:cNvCxnSpPr/>
      </xdr:nvCxnSpPr>
      <xdr:spPr>
        <a:xfrm flipV="1">
          <a:off x="14401800" y="74145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5842</xdr:rowOff>
    </xdr:to>
    <xdr:cxnSp macro="">
      <xdr:nvCxnSpPr>
        <xdr:cNvPr id="385" name="直線コネクタ 384"/>
        <xdr:cNvCxnSpPr/>
      </xdr:nvCxnSpPr>
      <xdr:spPr>
        <a:xfrm flipV="1">
          <a:off x="13512800" y="74965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5" name="円/楕円 394"/>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6"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397" name="円/楕円 396"/>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398" name="テキスト ボックス 397"/>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162814</xdr:rowOff>
    </xdr:from>
    <xdr:to>
      <xdr:col>22</xdr:col>
      <xdr:colOff>254000</xdr:colOff>
      <xdr:row>43</xdr:row>
      <xdr:rowOff>92964</xdr:rowOff>
    </xdr:to>
    <xdr:sp macro="" textlink="">
      <xdr:nvSpPr>
        <xdr:cNvPr id="399" name="円/楕円 398"/>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77741</xdr:rowOff>
    </xdr:from>
    <xdr:ext cx="762000" cy="259045"/>
    <xdr:sp macro="" textlink="">
      <xdr:nvSpPr>
        <xdr:cNvPr id="400" name="テキスト ボックス 399"/>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1" name="円/楕円 400"/>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2" name="テキスト ボックス 401"/>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126492</xdr:rowOff>
    </xdr:from>
    <xdr:to>
      <xdr:col>19</xdr:col>
      <xdr:colOff>533400</xdr:colOff>
      <xdr:row>44</xdr:row>
      <xdr:rowOff>56642</xdr:rowOff>
    </xdr:to>
    <xdr:sp macro="" textlink="">
      <xdr:nvSpPr>
        <xdr:cNvPr id="403" name="円/楕円 402"/>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41419</xdr:rowOff>
    </xdr:from>
    <xdr:ext cx="762000" cy="259045"/>
    <xdr:sp macro="" textlink="">
      <xdr:nvSpPr>
        <xdr:cNvPr id="404" name="テキスト ボックス 403"/>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将来負担額を上回る基金等充当可能財源等があったことから、数値は皆無であった。今後とも将来負担の抑制に努める。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1,473
1,473
246.02
2,432,966
2,291,793
69,422
1,325,684
1,734,757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昇任・昇格等により前年度よりも</a:t>
          </a:r>
          <a:r>
            <a:rPr kumimoji="1" lang="en-US" altLang="ja-JP" sz="1300">
              <a:latin typeface="ＭＳ Ｐゴシック"/>
            </a:rPr>
            <a:t>4.6</a:t>
          </a:r>
          <a:r>
            <a:rPr kumimoji="1" lang="ja-JP" altLang="en-US" sz="1300">
              <a:latin typeface="ＭＳ Ｐゴシック"/>
            </a:rPr>
            <a:t>ポイント上回っている。類似団体平均値との比較でも</a:t>
          </a:r>
          <a:r>
            <a:rPr kumimoji="1" lang="en-US" altLang="ja-JP" sz="1300">
              <a:latin typeface="ＭＳ Ｐゴシック"/>
            </a:rPr>
            <a:t>1.0</a:t>
          </a:r>
          <a:r>
            <a:rPr kumimoji="1" lang="ja-JP" altLang="en-US" sz="1300">
              <a:latin typeface="ＭＳ Ｐゴシック"/>
            </a:rPr>
            <a:t>ポイント上回る結果となっている。退職者の不補充等今後も人件費の抑制に努める。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35560</xdr:rowOff>
    </xdr:from>
    <xdr:to>
      <xdr:col>7</xdr:col>
      <xdr:colOff>15875</xdr:colOff>
      <xdr:row>36</xdr:row>
      <xdr:rowOff>39370</xdr:rowOff>
    </xdr:to>
    <xdr:cxnSp macro="">
      <xdr:nvCxnSpPr>
        <xdr:cNvPr id="64" name="直線コネクタ 63"/>
        <xdr:cNvCxnSpPr/>
      </xdr:nvCxnSpPr>
      <xdr:spPr>
        <a:xfrm>
          <a:off x="3987800" y="603631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35560</xdr:rowOff>
    </xdr:from>
    <xdr:to>
      <xdr:col>5</xdr:col>
      <xdr:colOff>549275</xdr:colOff>
      <xdr:row>35</xdr:row>
      <xdr:rowOff>88900</xdr:rowOff>
    </xdr:to>
    <xdr:cxnSp macro="">
      <xdr:nvCxnSpPr>
        <xdr:cNvPr id="67" name="直線コネクタ 66"/>
        <xdr:cNvCxnSpPr/>
      </xdr:nvCxnSpPr>
      <xdr:spPr>
        <a:xfrm flipV="1">
          <a:off x="3098800" y="6036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88900</xdr:rowOff>
    </xdr:from>
    <xdr:to>
      <xdr:col>4</xdr:col>
      <xdr:colOff>346075</xdr:colOff>
      <xdr:row>36</xdr:row>
      <xdr:rowOff>50800</xdr:rowOff>
    </xdr:to>
    <xdr:cxnSp macro="">
      <xdr:nvCxnSpPr>
        <xdr:cNvPr id="70" name="直線コネクタ 69"/>
        <xdr:cNvCxnSpPr/>
      </xdr:nvCxnSpPr>
      <xdr:spPr>
        <a:xfrm flipV="1">
          <a:off x="2209800" y="608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xdr:rowOff>
    </xdr:from>
    <xdr:to>
      <xdr:col>3</xdr:col>
      <xdr:colOff>142875</xdr:colOff>
      <xdr:row>36</xdr:row>
      <xdr:rowOff>50800</xdr:rowOff>
    </xdr:to>
    <xdr:cxnSp macro="">
      <xdr:nvCxnSpPr>
        <xdr:cNvPr id="73" name="直線コネクタ 72"/>
        <xdr:cNvCxnSpPr/>
      </xdr:nvCxnSpPr>
      <xdr:spPr>
        <a:xfrm>
          <a:off x="1320800" y="6181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160020</xdr:rowOff>
    </xdr:from>
    <xdr:to>
      <xdr:col>7</xdr:col>
      <xdr:colOff>66675</xdr:colOff>
      <xdr:row>36</xdr:row>
      <xdr:rowOff>90170</xdr:rowOff>
    </xdr:to>
    <xdr:sp macro="" textlink="">
      <xdr:nvSpPr>
        <xdr:cNvPr id="83" name="円/楕円 82"/>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132097</xdr:rowOff>
    </xdr:from>
    <xdr:ext cx="762000" cy="259045"/>
    <xdr:sp macro="" textlink="">
      <xdr:nvSpPr>
        <xdr:cNvPr id="84" name="人件費該当値テキスト"/>
        <xdr:cNvSpPr txBox="1"/>
      </xdr:nvSpPr>
      <xdr:spPr>
        <a:xfrm>
          <a:off x="4914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156210</xdr:rowOff>
    </xdr:from>
    <xdr:to>
      <xdr:col>5</xdr:col>
      <xdr:colOff>600075</xdr:colOff>
      <xdr:row>35</xdr:row>
      <xdr:rowOff>86360</xdr:rowOff>
    </xdr:to>
    <xdr:sp macro="" textlink="">
      <xdr:nvSpPr>
        <xdr:cNvPr id="85" name="円/楕円 84"/>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96537</xdr:rowOff>
    </xdr:from>
    <xdr:ext cx="736600" cy="259045"/>
    <xdr:sp macro="" textlink="">
      <xdr:nvSpPr>
        <xdr:cNvPr id="86" name="テキスト ボックス 85"/>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87" name="円/楕円 86"/>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88" name="テキスト ボックス 87"/>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90" name="テキスト ボックス 89"/>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129540</xdr:rowOff>
    </xdr:from>
    <xdr:to>
      <xdr:col>1</xdr:col>
      <xdr:colOff>676275</xdr:colOff>
      <xdr:row>36</xdr:row>
      <xdr:rowOff>59690</xdr:rowOff>
    </xdr:to>
    <xdr:sp macro="" textlink="">
      <xdr:nvSpPr>
        <xdr:cNvPr id="91" name="円/楕円 90"/>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44467</xdr:rowOff>
    </xdr:from>
    <xdr:ext cx="762000" cy="259045"/>
    <xdr:sp macro="" textlink="">
      <xdr:nvSpPr>
        <xdr:cNvPr id="92" name="テキスト ボックス 91"/>
        <xdr:cNvSpPr txBox="1"/>
      </xdr:nvSpPr>
      <xdr:spPr>
        <a:xfrm>
          <a:off x="939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大規模な地籍図修正業務等が発生したことにより、前年度よりも、</a:t>
          </a:r>
          <a:r>
            <a:rPr kumimoji="1" lang="en-US" altLang="ja-JP" sz="1300">
              <a:latin typeface="ＭＳ Ｐゴシック"/>
            </a:rPr>
            <a:t>2.9</a:t>
          </a:r>
          <a:r>
            <a:rPr kumimoji="1" lang="ja-JP" altLang="en-US" sz="1300">
              <a:latin typeface="ＭＳ Ｐゴシック"/>
            </a:rPr>
            <a:t>ポイント増となる。今後もコスト削減に努める。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168910</xdr:rowOff>
    </xdr:to>
    <xdr:cxnSp macro="">
      <xdr:nvCxnSpPr>
        <xdr:cNvPr id="125" name="直線コネクタ 124"/>
        <xdr:cNvCxnSpPr/>
      </xdr:nvCxnSpPr>
      <xdr:spPr>
        <a:xfrm>
          <a:off x="15671800" y="28625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119380</xdr:rowOff>
    </xdr:to>
    <xdr:cxnSp macro="">
      <xdr:nvCxnSpPr>
        <xdr:cNvPr id="128" name="直線コネクタ 127"/>
        <xdr:cNvCxnSpPr/>
      </xdr:nvCxnSpPr>
      <xdr:spPr>
        <a:xfrm>
          <a:off x="14782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127000</xdr:rowOff>
    </xdr:to>
    <xdr:cxnSp macro="">
      <xdr:nvCxnSpPr>
        <xdr:cNvPr id="131" name="直線コネクタ 130"/>
        <xdr:cNvCxnSpPr/>
      </xdr:nvCxnSpPr>
      <xdr:spPr>
        <a:xfrm flipV="1">
          <a:off x="13893800" y="277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127000</xdr:rowOff>
    </xdr:to>
    <xdr:cxnSp macro="">
      <xdr:nvCxnSpPr>
        <xdr:cNvPr id="134" name="直線コネクタ 133"/>
        <xdr:cNvCxnSpPr/>
      </xdr:nvCxnSpPr>
      <xdr:spPr>
        <a:xfrm>
          <a:off x="13004800" y="276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4" name="円/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看板政策の一つとして、子ども医療費の完全無料化をはじめとした子育て支援対策の充実を図ってきたことから、</a:t>
          </a:r>
          <a:r>
            <a:rPr kumimoji="1" lang="en-US" altLang="ja-JP" sz="1300">
              <a:latin typeface="ＭＳ Ｐゴシック"/>
            </a:rPr>
            <a:t>H24</a:t>
          </a:r>
          <a:r>
            <a:rPr kumimoji="1" lang="ja-JP" altLang="en-US" sz="1300">
              <a:latin typeface="ＭＳ Ｐゴシック"/>
            </a:rPr>
            <a:t>年度を除いて類似団体平均値を上回っている。特に</a:t>
          </a:r>
          <a:r>
            <a:rPr kumimoji="1" lang="en-US" altLang="ja-JP" sz="1300">
              <a:latin typeface="ＭＳ Ｐゴシック"/>
            </a:rPr>
            <a:t>H26</a:t>
          </a:r>
          <a:r>
            <a:rPr kumimoji="1" lang="ja-JP" altLang="en-US" sz="1300">
              <a:latin typeface="ＭＳ Ｐゴシック"/>
            </a:rPr>
            <a:t>年度は保育料の完全無料化を実施したことから、前年度比</a:t>
          </a:r>
          <a:r>
            <a:rPr kumimoji="1" lang="en-US" altLang="ja-JP" sz="1300">
              <a:latin typeface="ＭＳ Ｐゴシック"/>
            </a:rPr>
            <a:t>0.9</a:t>
          </a:r>
          <a:r>
            <a:rPr kumimoji="1" lang="ja-JP" altLang="en-US" sz="1300">
              <a:latin typeface="ＭＳ Ｐゴシック"/>
            </a:rPr>
            <a:t>ポイント増、類似団体平均値との比較でも</a:t>
          </a:r>
          <a:r>
            <a:rPr kumimoji="1" lang="en-US" altLang="ja-JP" sz="1300">
              <a:latin typeface="ＭＳ Ｐゴシック"/>
            </a:rPr>
            <a:t>1.3</a:t>
          </a:r>
          <a:r>
            <a:rPr kumimoji="1" lang="ja-JP" altLang="en-US" sz="1300">
              <a:latin typeface="ＭＳ Ｐゴシック"/>
            </a:rPr>
            <a:t>ポイント上回っている。少子化対策は喫緊の課題であることから、予算の選択と集中を進め、財源の確保に努める。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61685</xdr:rowOff>
    </xdr:to>
    <xdr:cxnSp macro="">
      <xdr:nvCxnSpPr>
        <xdr:cNvPr id="187" name="直線コネクタ 186"/>
        <xdr:cNvCxnSpPr/>
      </xdr:nvCxnSpPr>
      <xdr:spPr>
        <a:xfrm>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86178</xdr:rowOff>
    </xdr:to>
    <xdr:cxnSp macro="">
      <xdr:nvCxnSpPr>
        <xdr:cNvPr id="190" name="直線コネクタ 189"/>
        <xdr:cNvCxnSpPr/>
      </xdr:nvCxnSpPr>
      <xdr:spPr>
        <a:xfrm>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58</xdr:row>
      <xdr:rowOff>12700</xdr:rowOff>
    </xdr:to>
    <xdr:cxnSp macro="">
      <xdr:nvCxnSpPr>
        <xdr:cNvPr id="193" name="直線コネクタ 192"/>
        <xdr:cNvCxnSpPr/>
      </xdr:nvCxnSpPr>
      <xdr:spPr>
        <a:xfrm flipV="1">
          <a:off x="2209800" y="94179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58</xdr:row>
      <xdr:rowOff>12700</xdr:rowOff>
    </xdr:to>
    <xdr:cxnSp macro="">
      <xdr:nvCxnSpPr>
        <xdr:cNvPr id="196" name="直線コネクタ 195"/>
        <xdr:cNvCxnSpPr/>
      </xdr:nvCxnSpPr>
      <xdr:spPr>
        <a:xfrm>
          <a:off x="1320800" y="9499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2" name="円/楕円 211"/>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3" name="テキスト ボックス 212"/>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簡易水道事業特別会計への繰出金が減ったことにより、前年度比</a:t>
          </a:r>
          <a:r>
            <a:rPr kumimoji="1" lang="en-US" altLang="ja-JP" sz="1300">
              <a:latin typeface="ＭＳ Ｐゴシック"/>
            </a:rPr>
            <a:t>7.6</a:t>
          </a:r>
          <a:r>
            <a:rPr kumimoji="1" lang="ja-JP" altLang="en-US" sz="1300">
              <a:latin typeface="ＭＳ Ｐゴシック"/>
            </a:rPr>
            <a:t>ポイント改善する。</a:t>
          </a:r>
          <a:r>
            <a:rPr kumimoji="1" lang="en-US" altLang="ja-JP" sz="1300">
              <a:latin typeface="ＭＳ Ｐゴシック"/>
            </a:rPr>
            <a:t>H20</a:t>
          </a:r>
          <a:r>
            <a:rPr kumimoji="1" lang="ja-JP" altLang="en-US" sz="1300">
              <a:latin typeface="ＭＳ Ｐゴシック"/>
            </a:rPr>
            <a:t>年度を最後に上下水道ともに料金改定を行っていないことから、料金改定も視野に繰出金の抑制に努める。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59</xdr:row>
      <xdr:rowOff>74422</xdr:rowOff>
    </xdr:to>
    <xdr:cxnSp macro="">
      <xdr:nvCxnSpPr>
        <xdr:cNvPr id="245" name="直線コネクタ 244"/>
        <xdr:cNvCxnSpPr/>
      </xdr:nvCxnSpPr>
      <xdr:spPr>
        <a:xfrm flipV="1">
          <a:off x="15671800" y="984250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21844</xdr:rowOff>
    </xdr:from>
    <xdr:to>
      <xdr:col>22</xdr:col>
      <xdr:colOff>565150</xdr:colOff>
      <xdr:row>59</xdr:row>
      <xdr:rowOff>74422</xdr:rowOff>
    </xdr:to>
    <xdr:cxnSp macro="">
      <xdr:nvCxnSpPr>
        <xdr:cNvPr id="248" name="直線コネクタ 247"/>
        <xdr:cNvCxnSpPr/>
      </xdr:nvCxnSpPr>
      <xdr:spPr>
        <a:xfrm>
          <a:off x="14782800" y="99659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58</xdr:row>
      <xdr:rowOff>21844</xdr:rowOff>
    </xdr:to>
    <xdr:cxnSp macro="">
      <xdr:nvCxnSpPr>
        <xdr:cNvPr id="251" name="直線コネクタ 250"/>
        <xdr:cNvCxnSpPr/>
      </xdr:nvCxnSpPr>
      <xdr:spPr>
        <a:xfrm>
          <a:off x="13893800" y="96504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58</xdr:row>
      <xdr:rowOff>67564</xdr:rowOff>
    </xdr:to>
    <xdr:cxnSp macro="">
      <xdr:nvCxnSpPr>
        <xdr:cNvPr id="254" name="直線コネクタ 253"/>
        <xdr:cNvCxnSpPr/>
      </xdr:nvCxnSpPr>
      <xdr:spPr>
        <a:xfrm flipV="1">
          <a:off x="13004800" y="965047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23622</xdr:rowOff>
    </xdr:from>
    <xdr:to>
      <xdr:col>22</xdr:col>
      <xdr:colOff>615950</xdr:colOff>
      <xdr:row>59</xdr:row>
      <xdr:rowOff>125222</xdr:rowOff>
    </xdr:to>
    <xdr:sp macro="" textlink="">
      <xdr:nvSpPr>
        <xdr:cNvPr id="266" name="円/楕円 265"/>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109999</xdr:rowOff>
    </xdr:from>
    <xdr:ext cx="736600" cy="259045"/>
    <xdr:sp macro="" textlink="">
      <xdr:nvSpPr>
        <xdr:cNvPr id="267" name="テキスト ボックス 266"/>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142494</xdr:rowOff>
    </xdr:from>
    <xdr:to>
      <xdr:col>21</xdr:col>
      <xdr:colOff>412750</xdr:colOff>
      <xdr:row>58</xdr:row>
      <xdr:rowOff>72644</xdr:rowOff>
    </xdr:to>
    <xdr:sp macro="" textlink="">
      <xdr:nvSpPr>
        <xdr:cNvPr id="268" name="円/楕円 267"/>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57421</xdr:rowOff>
    </xdr:from>
    <xdr:ext cx="762000" cy="259045"/>
    <xdr:sp macro="" textlink="">
      <xdr:nvSpPr>
        <xdr:cNvPr id="269" name="テキスト ボックス 268"/>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70" name="円/楕円 269"/>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84853</xdr:rowOff>
    </xdr:from>
    <xdr:ext cx="762000" cy="259045"/>
    <xdr:sp macro="" textlink="">
      <xdr:nvSpPr>
        <xdr:cNvPr id="271" name="テキスト ボックス 27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xdr:rowOff>
    </xdr:from>
    <xdr:to>
      <xdr:col>19</xdr:col>
      <xdr:colOff>6350</xdr:colOff>
      <xdr:row>58</xdr:row>
      <xdr:rowOff>118364</xdr:rowOff>
    </xdr:to>
    <xdr:sp macro="" textlink="">
      <xdr:nvSpPr>
        <xdr:cNvPr id="272" name="円/楕円 271"/>
        <xdr:cNvSpPr/>
      </xdr:nvSpPr>
      <xdr:spPr>
        <a:xfrm>
          <a:off x="12954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103141</xdr:rowOff>
    </xdr:from>
    <xdr:ext cx="762000" cy="259045"/>
    <xdr:sp macro="" textlink="">
      <xdr:nvSpPr>
        <xdr:cNvPr id="273" name="テキスト ボックス 272"/>
        <xdr:cNvSpPr txBox="1"/>
      </xdr:nvSpPr>
      <xdr:spPr>
        <a:xfrm>
          <a:off x="12623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0.3</a:t>
          </a:r>
          <a:r>
            <a:rPr kumimoji="1" lang="ja-JP" altLang="en-US" sz="1300">
              <a:latin typeface="ＭＳ Ｐゴシック"/>
            </a:rPr>
            <a:t>ポイント増となるも、類似団体平均値を</a:t>
          </a:r>
          <a:r>
            <a:rPr kumimoji="1" lang="en-US" altLang="ja-JP" sz="1300">
              <a:latin typeface="ＭＳ Ｐゴシック"/>
            </a:rPr>
            <a:t>4.4</a:t>
          </a:r>
          <a:r>
            <a:rPr kumimoji="1" lang="ja-JP" altLang="en-US" sz="1300">
              <a:latin typeface="ＭＳ Ｐゴシック"/>
            </a:rPr>
            <a:t>ポイント下回っている。今後も補助金等の見直しを引き続き行っていく。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78994</xdr:rowOff>
    </xdr:to>
    <xdr:cxnSp macro="">
      <xdr:nvCxnSpPr>
        <xdr:cNvPr id="303" name="直線コネクタ 302"/>
        <xdr:cNvCxnSpPr/>
      </xdr:nvCxnSpPr>
      <xdr:spPr>
        <a:xfrm>
          <a:off x="15671800" y="6066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83566</xdr:rowOff>
    </xdr:to>
    <xdr:cxnSp macro="">
      <xdr:nvCxnSpPr>
        <xdr:cNvPr id="306" name="直線コネクタ 305"/>
        <xdr:cNvCxnSpPr/>
      </xdr:nvCxnSpPr>
      <xdr:spPr>
        <a:xfrm flipV="1">
          <a:off x="14782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35</xdr:row>
      <xdr:rowOff>83566</xdr:rowOff>
    </xdr:to>
    <xdr:cxnSp macro="">
      <xdr:nvCxnSpPr>
        <xdr:cNvPr id="309" name="直線コネクタ 308"/>
        <xdr:cNvCxnSpPr/>
      </xdr:nvCxnSpPr>
      <xdr:spPr>
        <a:xfrm>
          <a:off x="13893800" y="58785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35</xdr:row>
      <xdr:rowOff>88138</xdr:rowOff>
    </xdr:to>
    <xdr:cxnSp macro="">
      <xdr:nvCxnSpPr>
        <xdr:cNvPr id="312" name="直線コネクタ 311"/>
        <xdr:cNvCxnSpPr/>
      </xdr:nvCxnSpPr>
      <xdr:spPr>
        <a:xfrm flipV="1">
          <a:off x="13004800" y="58785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2" name="円/楕円 321"/>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3"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4" name="円/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6" name="円/楕円 325"/>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7" name="テキスト ボックス 326"/>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8" name="円/楕円 327"/>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29" name="テキスト ボックス 328"/>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H19</a:t>
          </a:r>
          <a:r>
            <a:rPr kumimoji="1" lang="ja-JP" altLang="en-US" sz="1300">
              <a:latin typeface="ＭＳ Ｐゴシック"/>
            </a:rPr>
            <a:t>年度に</a:t>
          </a:r>
          <a:r>
            <a:rPr kumimoji="1" lang="en-US" altLang="ja-JP" sz="1300">
              <a:latin typeface="ＭＳ Ｐゴシック"/>
            </a:rPr>
            <a:t>3</a:t>
          </a:r>
          <a:r>
            <a:rPr kumimoji="1" lang="ja-JP" altLang="en-US" sz="1300">
              <a:latin typeface="ＭＳ Ｐゴシック"/>
            </a:rPr>
            <a:t>億超の繰上償還を行った後、公債費負担適正化計画に基づき、計画的な起債発行を行ってきたことから、</a:t>
          </a:r>
          <a:r>
            <a:rPr kumimoji="1" lang="en-US" altLang="ja-JP" sz="1300">
              <a:latin typeface="ＭＳ Ｐゴシック"/>
            </a:rPr>
            <a:t>H24</a:t>
          </a:r>
          <a:r>
            <a:rPr kumimoji="1" lang="ja-JP" altLang="en-US" sz="1300">
              <a:latin typeface="ＭＳ Ｐゴシック"/>
            </a:rPr>
            <a:t>年度以降は</a:t>
          </a:r>
          <a:endParaRPr kumimoji="1" lang="en-US" altLang="ja-JP" sz="1300">
            <a:latin typeface="ＭＳ Ｐゴシック"/>
          </a:endParaRPr>
        </a:p>
        <a:p>
          <a:r>
            <a:rPr kumimoji="1" lang="en-US" altLang="ja-JP" sz="1300">
              <a:latin typeface="ＭＳ Ｐゴシック"/>
            </a:rPr>
            <a:t>20%</a:t>
          </a:r>
          <a:r>
            <a:rPr kumimoji="1" lang="ja-JP" altLang="en-US" sz="1300">
              <a:latin typeface="ＭＳ Ｐゴシック"/>
            </a:rPr>
            <a:t>を切る水準となっている。今後も将来負担を見通し、計画的な地方債発行に努める。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58420</xdr:rowOff>
    </xdr:to>
    <xdr:cxnSp macro="">
      <xdr:nvCxnSpPr>
        <xdr:cNvPr id="363" name="直線コネクタ 362"/>
        <xdr:cNvCxnSpPr/>
      </xdr:nvCxnSpPr>
      <xdr:spPr>
        <a:xfrm>
          <a:off x="3987800" y="13176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146050</xdr:rowOff>
    </xdr:to>
    <xdr:cxnSp macro="">
      <xdr:nvCxnSpPr>
        <xdr:cNvPr id="366" name="直線コネクタ 365"/>
        <xdr:cNvCxnSpPr/>
      </xdr:nvCxnSpPr>
      <xdr:spPr>
        <a:xfrm>
          <a:off x="3098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78</xdr:row>
      <xdr:rowOff>31750</xdr:rowOff>
    </xdr:to>
    <xdr:cxnSp macro="">
      <xdr:nvCxnSpPr>
        <xdr:cNvPr id="369" name="直線コネクタ 368"/>
        <xdr:cNvCxnSpPr/>
      </xdr:nvCxnSpPr>
      <xdr:spPr>
        <a:xfrm flipV="1">
          <a:off x="2209800" y="131724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16511</xdr:rowOff>
    </xdr:from>
    <xdr:to>
      <xdr:col>3</xdr:col>
      <xdr:colOff>142875</xdr:colOff>
      <xdr:row>78</xdr:row>
      <xdr:rowOff>31750</xdr:rowOff>
    </xdr:to>
    <xdr:cxnSp macro="">
      <xdr:nvCxnSpPr>
        <xdr:cNvPr id="372" name="直線コネクタ 371"/>
        <xdr:cNvCxnSpPr/>
      </xdr:nvCxnSpPr>
      <xdr:spPr>
        <a:xfrm>
          <a:off x="1320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xdr:rowOff>
    </xdr:from>
    <xdr:to>
      <xdr:col>7</xdr:col>
      <xdr:colOff>66675</xdr:colOff>
      <xdr:row>77</xdr:row>
      <xdr:rowOff>109220</xdr:rowOff>
    </xdr:to>
    <xdr:sp macro="" textlink="">
      <xdr:nvSpPr>
        <xdr:cNvPr id="382" name="円/楕円 381"/>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151147</xdr:rowOff>
    </xdr:from>
    <xdr:ext cx="762000" cy="259045"/>
    <xdr:sp macro="" textlink="">
      <xdr:nvSpPr>
        <xdr:cNvPr id="383" name="公債費該当値テキスト"/>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84" name="円/楕円 383"/>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85" name="テキスト ボックス 384"/>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6" name="円/楕円 385"/>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7" name="テキスト ボックス 386"/>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152400</xdr:rowOff>
    </xdr:from>
    <xdr:to>
      <xdr:col>3</xdr:col>
      <xdr:colOff>193675</xdr:colOff>
      <xdr:row>78</xdr:row>
      <xdr:rowOff>82550</xdr:rowOff>
    </xdr:to>
    <xdr:sp macro="" textlink="">
      <xdr:nvSpPr>
        <xdr:cNvPr id="388" name="円/楕円 387"/>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67327</xdr:rowOff>
    </xdr:from>
    <xdr:ext cx="762000" cy="259045"/>
    <xdr:sp macro="" textlink="">
      <xdr:nvSpPr>
        <xdr:cNvPr id="389" name="テキスト ボックス 388"/>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90" name="円/楕円 389"/>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91" name="テキスト ボックス 390"/>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と同水準、補助費等については類似団体平均よりも低水準となっている。一方で、扶助費、物件費、その他については、類似団体平均よりも高い水準となっている。看板政策である子育て支援対策を継続するためにも、歳出に占めるウェイトの高い人件費の抑制に努めるほか、行政コストの削減、公共料金の改定を検討し、歳入・歳出両面で経常収支比率の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118836</xdr:rowOff>
    </xdr:from>
    <xdr:to>
      <xdr:col>24</xdr:col>
      <xdr:colOff>31750</xdr:colOff>
      <xdr:row>77</xdr:row>
      <xdr:rowOff>154758</xdr:rowOff>
    </xdr:to>
    <xdr:cxnSp macro="">
      <xdr:nvCxnSpPr>
        <xdr:cNvPr id="426" name="直線コネクタ 425"/>
        <xdr:cNvCxnSpPr/>
      </xdr:nvCxnSpPr>
      <xdr:spPr>
        <a:xfrm>
          <a:off x="15671800" y="13320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133531</xdr:rowOff>
    </xdr:from>
    <xdr:to>
      <xdr:col>22</xdr:col>
      <xdr:colOff>565150</xdr:colOff>
      <xdr:row>77</xdr:row>
      <xdr:rowOff>118836</xdr:rowOff>
    </xdr:to>
    <xdr:cxnSp macro="">
      <xdr:nvCxnSpPr>
        <xdr:cNvPr id="429" name="直線コネクタ 428"/>
        <xdr:cNvCxnSpPr/>
      </xdr:nvCxnSpPr>
      <xdr:spPr>
        <a:xfrm>
          <a:off x="14782800" y="131637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22498</xdr:rowOff>
    </xdr:from>
    <xdr:to>
      <xdr:col>21</xdr:col>
      <xdr:colOff>361950</xdr:colOff>
      <xdr:row>76</xdr:row>
      <xdr:rowOff>133531</xdr:rowOff>
    </xdr:to>
    <xdr:cxnSp macro="">
      <xdr:nvCxnSpPr>
        <xdr:cNvPr id="432" name="直線コネクタ 431"/>
        <xdr:cNvCxnSpPr/>
      </xdr:nvCxnSpPr>
      <xdr:spPr>
        <a:xfrm>
          <a:off x="13893800" y="130526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22498</xdr:rowOff>
    </xdr:from>
    <xdr:to>
      <xdr:col>20</xdr:col>
      <xdr:colOff>158750</xdr:colOff>
      <xdr:row>77</xdr:row>
      <xdr:rowOff>86179</xdr:rowOff>
    </xdr:to>
    <xdr:cxnSp macro="">
      <xdr:nvCxnSpPr>
        <xdr:cNvPr id="435" name="直線コネクタ 434"/>
        <xdr:cNvCxnSpPr/>
      </xdr:nvCxnSpPr>
      <xdr:spPr>
        <a:xfrm flipV="1">
          <a:off x="13004800" y="13052698"/>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103958</xdr:rowOff>
    </xdr:from>
    <xdr:to>
      <xdr:col>24</xdr:col>
      <xdr:colOff>82550</xdr:colOff>
      <xdr:row>78</xdr:row>
      <xdr:rowOff>34108</xdr:rowOff>
    </xdr:to>
    <xdr:sp macro="" textlink="">
      <xdr:nvSpPr>
        <xdr:cNvPr id="445" name="円/楕円 444"/>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76035</xdr:rowOff>
    </xdr:from>
    <xdr:ext cx="762000" cy="259045"/>
    <xdr:sp macro="" textlink="">
      <xdr:nvSpPr>
        <xdr:cNvPr id="446" name="公債費以外該当値テキスト"/>
        <xdr:cNvSpPr txBox="1"/>
      </xdr:nvSpPr>
      <xdr:spPr>
        <a:xfrm>
          <a:off x="16598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68036</xdr:rowOff>
    </xdr:from>
    <xdr:to>
      <xdr:col>22</xdr:col>
      <xdr:colOff>615950</xdr:colOff>
      <xdr:row>77</xdr:row>
      <xdr:rowOff>169636</xdr:rowOff>
    </xdr:to>
    <xdr:sp macro="" textlink="">
      <xdr:nvSpPr>
        <xdr:cNvPr id="447" name="円/楕円 446"/>
        <xdr:cNvSpPr/>
      </xdr:nvSpPr>
      <xdr:spPr>
        <a:xfrm>
          <a:off x="15621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154413</xdr:rowOff>
    </xdr:from>
    <xdr:ext cx="736600" cy="259045"/>
    <xdr:sp macro="" textlink="">
      <xdr:nvSpPr>
        <xdr:cNvPr id="448" name="テキスト ボックス 447"/>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82731</xdr:rowOff>
    </xdr:from>
    <xdr:to>
      <xdr:col>21</xdr:col>
      <xdr:colOff>412750</xdr:colOff>
      <xdr:row>77</xdr:row>
      <xdr:rowOff>12881</xdr:rowOff>
    </xdr:to>
    <xdr:sp macro="" textlink="">
      <xdr:nvSpPr>
        <xdr:cNvPr id="449" name="円/楕円 448"/>
        <xdr:cNvSpPr/>
      </xdr:nvSpPr>
      <xdr:spPr>
        <a:xfrm>
          <a:off x="14732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169108</xdr:rowOff>
    </xdr:from>
    <xdr:ext cx="762000" cy="259045"/>
    <xdr:sp macro="" textlink="">
      <xdr:nvSpPr>
        <xdr:cNvPr id="450" name="テキスト ボックス 449"/>
        <xdr:cNvSpPr txBox="1"/>
      </xdr:nvSpPr>
      <xdr:spPr>
        <a:xfrm>
          <a:off x="14401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143147</xdr:rowOff>
    </xdr:from>
    <xdr:to>
      <xdr:col>20</xdr:col>
      <xdr:colOff>209550</xdr:colOff>
      <xdr:row>76</xdr:row>
      <xdr:rowOff>73298</xdr:rowOff>
    </xdr:to>
    <xdr:sp macro="" textlink="">
      <xdr:nvSpPr>
        <xdr:cNvPr id="451" name="円/楕円 450"/>
        <xdr:cNvSpPr/>
      </xdr:nvSpPr>
      <xdr:spPr>
        <a:xfrm>
          <a:off x="13843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83474</xdr:rowOff>
    </xdr:from>
    <xdr:ext cx="762000" cy="259045"/>
    <xdr:sp macro="" textlink="">
      <xdr:nvSpPr>
        <xdr:cNvPr id="452" name="テキスト ボックス 451"/>
        <xdr:cNvSpPr txBox="1"/>
      </xdr:nvSpPr>
      <xdr:spPr>
        <a:xfrm>
          <a:off x="13512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35379</xdr:rowOff>
    </xdr:from>
    <xdr:to>
      <xdr:col>19</xdr:col>
      <xdr:colOff>6350</xdr:colOff>
      <xdr:row>77</xdr:row>
      <xdr:rowOff>136979</xdr:rowOff>
    </xdr:to>
    <xdr:sp macro="" textlink="">
      <xdr:nvSpPr>
        <xdr:cNvPr id="453" name="円/楕円 452"/>
        <xdr:cNvSpPr/>
      </xdr:nvSpPr>
      <xdr:spPr>
        <a:xfrm>
          <a:off x="12954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121756</xdr:rowOff>
    </xdr:from>
    <xdr:ext cx="762000" cy="259045"/>
    <xdr:sp macro="" textlink="">
      <xdr:nvSpPr>
        <xdr:cNvPr id="454" name="テキスト ボックス 453"/>
        <xdr:cNvSpPr txBox="1"/>
      </xdr:nvSpPr>
      <xdr:spPr>
        <a:xfrm>
          <a:off x="12623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73726</xdr:rowOff>
    </xdr:from>
    <xdr:to>
      <xdr:col>4</xdr:col>
      <xdr:colOff>1117600</xdr:colOff>
      <xdr:row>16</xdr:row>
      <xdr:rowOff>98135</xdr:rowOff>
    </xdr:to>
    <xdr:cxnSp macro="">
      <xdr:nvCxnSpPr>
        <xdr:cNvPr id="47" name="直線コネクタ 46"/>
        <xdr:cNvCxnSpPr/>
      </xdr:nvCxnSpPr>
      <xdr:spPr bwMode="auto">
        <a:xfrm flipV="1">
          <a:off x="5003800" y="2864551"/>
          <a:ext cx="647700" cy="2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80819</xdr:rowOff>
    </xdr:from>
    <xdr:to>
      <xdr:col>4</xdr:col>
      <xdr:colOff>469900</xdr:colOff>
      <xdr:row>16</xdr:row>
      <xdr:rowOff>98135</xdr:rowOff>
    </xdr:to>
    <xdr:cxnSp macro="">
      <xdr:nvCxnSpPr>
        <xdr:cNvPr id="50" name="直線コネクタ 49"/>
        <xdr:cNvCxnSpPr/>
      </xdr:nvCxnSpPr>
      <xdr:spPr bwMode="auto">
        <a:xfrm>
          <a:off x="4305300" y="2871644"/>
          <a:ext cx="698500" cy="1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80819</xdr:rowOff>
    </xdr:from>
    <xdr:to>
      <xdr:col>3</xdr:col>
      <xdr:colOff>904875</xdr:colOff>
      <xdr:row>16</xdr:row>
      <xdr:rowOff>91828</xdr:rowOff>
    </xdr:to>
    <xdr:cxnSp macro="">
      <xdr:nvCxnSpPr>
        <xdr:cNvPr id="53" name="直線コネクタ 52"/>
        <xdr:cNvCxnSpPr/>
      </xdr:nvCxnSpPr>
      <xdr:spPr bwMode="auto">
        <a:xfrm flipV="1">
          <a:off x="3606800" y="2871644"/>
          <a:ext cx="698500" cy="1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88914</xdr:rowOff>
    </xdr:from>
    <xdr:to>
      <xdr:col>3</xdr:col>
      <xdr:colOff>206375</xdr:colOff>
      <xdr:row>16</xdr:row>
      <xdr:rowOff>91828</xdr:rowOff>
    </xdr:to>
    <xdr:cxnSp macro="">
      <xdr:nvCxnSpPr>
        <xdr:cNvPr id="56" name="直線コネクタ 55"/>
        <xdr:cNvCxnSpPr/>
      </xdr:nvCxnSpPr>
      <xdr:spPr bwMode="auto">
        <a:xfrm>
          <a:off x="2908300" y="2879739"/>
          <a:ext cx="6985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22926</xdr:rowOff>
    </xdr:from>
    <xdr:to>
      <xdr:col>5</xdr:col>
      <xdr:colOff>34925</xdr:colOff>
      <xdr:row>16</xdr:row>
      <xdr:rowOff>124526</xdr:rowOff>
    </xdr:to>
    <xdr:sp macro="" textlink="">
      <xdr:nvSpPr>
        <xdr:cNvPr id="66" name="円/楕円 65"/>
        <xdr:cNvSpPr/>
      </xdr:nvSpPr>
      <xdr:spPr bwMode="auto">
        <a:xfrm>
          <a:off x="5600700" y="281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39453</xdr:rowOff>
    </xdr:from>
    <xdr:ext cx="762000" cy="259045"/>
    <xdr:sp macro="" textlink="">
      <xdr:nvSpPr>
        <xdr:cNvPr id="67" name="人口1人当たり決算額の推移該当値テキスト130"/>
        <xdr:cNvSpPr txBox="1"/>
      </xdr:nvSpPr>
      <xdr:spPr>
        <a:xfrm>
          <a:off x="5740400" y="265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269,138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47335</xdr:rowOff>
    </xdr:from>
    <xdr:to>
      <xdr:col>4</xdr:col>
      <xdr:colOff>520700</xdr:colOff>
      <xdr:row>16</xdr:row>
      <xdr:rowOff>148935</xdr:rowOff>
    </xdr:to>
    <xdr:sp macro="" textlink="">
      <xdr:nvSpPr>
        <xdr:cNvPr id="68" name="円/楕円 67"/>
        <xdr:cNvSpPr/>
      </xdr:nvSpPr>
      <xdr:spPr bwMode="auto">
        <a:xfrm>
          <a:off x="4953000" y="283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159112</xdr:rowOff>
    </xdr:from>
    <xdr:ext cx="736600" cy="259045"/>
    <xdr:sp macro="" textlink="">
      <xdr:nvSpPr>
        <xdr:cNvPr id="69" name="テキスト ボックス 68"/>
        <xdr:cNvSpPr txBox="1"/>
      </xdr:nvSpPr>
      <xdr:spPr>
        <a:xfrm>
          <a:off x="4622800" y="260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30019</xdr:rowOff>
    </xdr:from>
    <xdr:to>
      <xdr:col>3</xdr:col>
      <xdr:colOff>955675</xdr:colOff>
      <xdr:row>16</xdr:row>
      <xdr:rowOff>131619</xdr:rowOff>
    </xdr:to>
    <xdr:sp macro="" textlink="">
      <xdr:nvSpPr>
        <xdr:cNvPr id="70" name="円/楕円 69"/>
        <xdr:cNvSpPr/>
      </xdr:nvSpPr>
      <xdr:spPr bwMode="auto">
        <a:xfrm>
          <a:off x="4254500" y="282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141796</xdr:rowOff>
    </xdr:from>
    <xdr:ext cx="762000" cy="259045"/>
    <xdr:sp macro="" textlink="">
      <xdr:nvSpPr>
        <xdr:cNvPr id="71" name="テキスト ボックス 70"/>
        <xdr:cNvSpPr txBox="1"/>
      </xdr:nvSpPr>
      <xdr:spPr>
        <a:xfrm>
          <a:off x="3924300" y="258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41028</xdr:rowOff>
    </xdr:from>
    <xdr:to>
      <xdr:col>3</xdr:col>
      <xdr:colOff>257175</xdr:colOff>
      <xdr:row>16</xdr:row>
      <xdr:rowOff>142628</xdr:rowOff>
    </xdr:to>
    <xdr:sp macro="" textlink="">
      <xdr:nvSpPr>
        <xdr:cNvPr id="72" name="円/楕円 71"/>
        <xdr:cNvSpPr/>
      </xdr:nvSpPr>
      <xdr:spPr bwMode="auto">
        <a:xfrm>
          <a:off x="3556000" y="283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152805</xdr:rowOff>
    </xdr:from>
    <xdr:ext cx="762000" cy="259045"/>
    <xdr:sp macro="" textlink="">
      <xdr:nvSpPr>
        <xdr:cNvPr id="73" name="テキスト ボックス 72"/>
        <xdr:cNvSpPr txBox="1"/>
      </xdr:nvSpPr>
      <xdr:spPr>
        <a:xfrm>
          <a:off x="3225800" y="260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38114</xdr:rowOff>
    </xdr:from>
    <xdr:to>
      <xdr:col>2</xdr:col>
      <xdr:colOff>692150</xdr:colOff>
      <xdr:row>16</xdr:row>
      <xdr:rowOff>139714</xdr:rowOff>
    </xdr:to>
    <xdr:sp macro="" textlink="">
      <xdr:nvSpPr>
        <xdr:cNvPr id="74" name="円/楕円 73"/>
        <xdr:cNvSpPr/>
      </xdr:nvSpPr>
      <xdr:spPr bwMode="auto">
        <a:xfrm>
          <a:off x="2857500" y="282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149891</xdr:rowOff>
    </xdr:from>
    <xdr:ext cx="762000" cy="259045"/>
    <xdr:sp macro="" textlink="">
      <xdr:nvSpPr>
        <xdr:cNvPr id="75" name="テキスト ボックス 74"/>
        <xdr:cNvSpPr txBox="1"/>
      </xdr:nvSpPr>
      <xdr:spPr>
        <a:xfrm>
          <a:off x="2527300" y="25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225069</xdr:rowOff>
    </xdr:from>
    <xdr:to>
      <xdr:col>4</xdr:col>
      <xdr:colOff>1117600</xdr:colOff>
      <xdr:row>34</xdr:row>
      <xdr:rowOff>242024</xdr:rowOff>
    </xdr:to>
    <xdr:cxnSp macro="">
      <xdr:nvCxnSpPr>
        <xdr:cNvPr id="108" name="直線コネクタ 107"/>
        <xdr:cNvCxnSpPr/>
      </xdr:nvCxnSpPr>
      <xdr:spPr bwMode="auto">
        <a:xfrm>
          <a:off x="5003800" y="6492519"/>
          <a:ext cx="647700" cy="1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167279</xdr:rowOff>
    </xdr:from>
    <xdr:to>
      <xdr:col>4</xdr:col>
      <xdr:colOff>469900</xdr:colOff>
      <xdr:row>34</xdr:row>
      <xdr:rowOff>225069</xdr:rowOff>
    </xdr:to>
    <xdr:cxnSp macro="">
      <xdr:nvCxnSpPr>
        <xdr:cNvPr id="111" name="直線コネクタ 110"/>
        <xdr:cNvCxnSpPr/>
      </xdr:nvCxnSpPr>
      <xdr:spPr bwMode="auto">
        <a:xfrm>
          <a:off x="4305300" y="6434729"/>
          <a:ext cx="698500" cy="5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143741</xdr:rowOff>
    </xdr:from>
    <xdr:to>
      <xdr:col>3</xdr:col>
      <xdr:colOff>904875</xdr:colOff>
      <xdr:row>34</xdr:row>
      <xdr:rowOff>167279</xdr:rowOff>
    </xdr:to>
    <xdr:cxnSp macro="">
      <xdr:nvCxnSpPr>
        <xdr:cNvPr id="114" name="直線コネクタ 113"/>
        <xdr:cNvCxnSpPr/>
      </xdr:nvCxnSpPr>
      <xdr:spPr bwMode="auto">
        <a:xfrm>
          <a:off x="3606800" y="6411191"/>
          <a:ext cx="698500" cy="2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143741</xdr:rowOff>
    </xdr:from>
    <xdr:to>
      <xdr:col>3</xdr:col>
      <xdr:colOff>206375</xdr:colOff>
      <xdr:row>34</xdr:row>
      <xdr:rowOff>152763</xdr:rowOff>
    </xdr:to>
    <xdr:cxnSp macro="">
      <xdr:nvCxnSpPr>
        <xdr:cNvPr id="117" name="直線コネクタ 116"/>
        <xdr:cNvCxnSpPr/>
      </xdr:nvCxnSpPr>
      <xdr:spPr bwMode="auto">
        <a:xfrm flipV="1">
          <a:off x="2908300" y="6411191"/>
          <a:ext cx="698500" cy="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191224</xdr:rowOff>
    </xdr:from>
    <xdr:to>
      <xdr:col>5</xdr:col>
      <xdr:colOff>34925</xdr:colOff>
      <xdr:row>34</xdr:row>
      <xdr:rowOff>292824</xdr:rowOff>
    </xdr:to>
    <xdr:sp macro="" textlink="">
      <xdr:nvSpPr>
        <xdr:cNvPr id="127" name="円/楕円 126"/>
        <xdr:cNvSpPr/>
      </xdr:nvSpPr>
      <xdr:spPr bwMode="auto">
        <a:xfrm>
          <a:off x="5600700" y="645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36301</xdr:rowOff>
    </xdr:from>
    <xdr:ext cx="762000" cy="259045"/>
    <xdr:sp macro="" textlink="">
      <xdr:nvSpPr>
        <xdr:cNvPr id="128" name="人口1人当たり決算額の推移該当値テキスト445"/>
        <xdr:cNvSpPr txBox="1"/>
      </xdr:nvSpPr>
      <xdr:spPr>
        <a:xfrm>
          <a:off x="5740400" y="630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174269</xdr:rowOff>
    </xdr:from>
    <xdr:to>
      <xdr:col>4</xdr:col>
      <xdr:colOff>520700</xdr:colOff>
      <xdr:row>34</xdr:row>
      <xdr:rowOff>275869</xdr:rowOff>
    </xdr:to>
    <xdr:sp macro="" textlink="">
      <xdr:nvSpPr>
        <xdr:cNvPr id="129" name="円/楕円 128"/>
        <xdr:cNvSpPr/>
      </xdr:nvSpPr>
      <xdr:spPr bwMode="auto">
        <a:xfrm>
          <a:off x="4953000" y="6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286046</xdr:rowOff>
    </xdr:from>
    <xdr:ext cx="736600" cy="259045"/>
    <xdr:sp macro="" textlink="">
      <xdr:nvSpPr>
        <xdr:cNvPr id="130" name="テキスト ボックス 129"/>
        <xdr:cNvSpPr txBox="1"/>
      </xdr:nvSpPr>
      <xdr:spPr>
        <a:xfrm>
          <a:off x="4622800" y="621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116479</xdr:rowOff>
    </xdr:from>
    <xdr:to>
      <xdr:col>3</xdr:col>
      <xdr:colOff>955675</xdr:colOff>
      <xdr:row>34</xdr:row>
      <xdr:rowOff>218079</xdr:rowOff>
    </xdr:to>
    <xdr:sp macro="" textlink="">
      <xdr:nvSpPr>
        <xdr:cNvPr id="131" name="円/楕円 130"/>
        <xdr:cNvSpPr/>
      </xdr:nvSpPr>
      <xdr:spPr bwMode="auto">
        <a:xfrm>
          <a:off x="4254500" y="638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228256</xdr:rowOff>
    </xdr:from>
    <xdr:ext cx="762000" cy="259045"/>
    <xdr:sp macro="" textlink="">
      <xdr:nvSpPr>
        <xdr:cNvPr id="132" name="テキスト ボックス 131"/>
        <xdr:cNvSpPr txBox="1"/>
      </xdr:nvSpPr>
      <xdr:spPr>
        <a:xfrm>
          <a:off x="3924300" y="61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92941</xdr:rowOff>
    </xdr:from>
    <xdr:to>
      <xdr:col>3</xdr:col>
      <xdr:colOff>257175</xdr:colOff>
      <xdr:row>34</xdr:row>
      <xdr:rowOff>194541</xdr:rowOff>
    </xdr:to>
    <xdr:sp macro="" textlink="">
      <xdr:nvSpPr>
        <xdr:cNvPr id="133" name="円/楕円 132"/>
        <xdr:cNvSpPr/>
      </xdr:nvSpPr>
      <xdr:spPr bwMode="auto">
        <a:xfrm>
          <a:off x="3556000" y="636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204718</xdr:rowOff>
    </xdr:from>
    <xdr:ext cx="762000" cy="259045"/>
    <xdr:sp macro="" textlink="">
      <xdr:nvSpPr>
        <xdr:cNvPr id="134" name="テキスト ボックス 133"/>
        <xdr:cNvSpPr txBox="1"/>
      </xdr:nvSpPr>
      <xdr:spPr>
        <a:xfrm>
          <a:off x="3225800" y="61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101963</xdr:rowOff>
    </xdr:from>
    <xdr:to>
      <xdr:col>2</xdr:col>
      <xdr:colOff>692150</xdr:colOff>
      <xdr:row>34</xdr:row>
      <xdr:rowOff>203563</xdr:rowOff>
    </xdr:to>
    <xdr:sp macro="" textlink="">
      <xdr:nvSpPr>
        <xdr:cNvPr id="135" name="円/楕円 134"/>
        <xdr:cNvSpPr/>
      </xdr:nvSpPr>
      <xdr:spPr bwMode="auto">
        <a:xfrm>
          <a:off x="2857500" y="636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213740</xdr:rowOff>
    </xdr:from>
    <xdr:ext cx="762000" cy="259045"/>
    <xdr:sp macro="" textlink="">
      <xdr:nvSpPr>
        <xdr:cNvPr id="136" name="テキスト ボックス 135"/>
        <xdr:cNvSpPr txBox="1"/>
      </xdr:nvSpPr>
      <xdr:spPr>
        <a:xfrm>
          <a:off x="2527300" y="61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津軽ダム建設に伴う公共補償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財産収入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があったことから、財調残高は累増してきたが、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年度で公共補償はほぼ終了し財調残高は減少に転ずる。また、</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簡易水道事業の建設改良費に係る繰出金に対応するため、基金繰入が嵩み実質単年度収支は赤字となる。今後とも持続可能な財政運営ができるよう歳入・歳出両面について、不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各会計ともに、一度も赤字に転じることなく黒字を維持してきている。今後とも、歳入確保・歳出削減の努力を継続していく。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健全化法の施行をにらみ、</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超の繰上償還を実施したことに加え、公債費負担適正化計画に基づき計画的な地方債発行に努めてきたこと、更には交付税算入の大きな過疎債等を優先的に充当してきたことから、実質公債費比率の分子は年々小さくなっている。今後も将来負担を見据えた計画的な地方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将来負担額を超える財政調整基金等の残高をキープしていることから、将来負担額比率の分子はマイナスとなっている。今後とも将来負担の抑制に努めるとともに、充当可能基金等の堅持に努める。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2432966</v>
      </c>
      <c r="BO4" s="379"/>
      <c r="BP4" s="379"/>
      <c r="BQ4" s="379"/>
      <c r="BR4" s="379"/>
      <c r="BS4" s="379"/>
      <c r="BT4" s="379"/>
      <c r="BU4" s="380"/>
      <c r="BV4" s="378">
        <v>2468304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2291793</v>
      </c>
      <c r="BO5" s="384"/>
      <c r="BP5" s="384"/>
      <c r="BQ5" s="384"/>
      <c r="BR5" s="384"/>
      <c r="BS5" s="384"/>
      <c r="BT5" s="384"/>
      <c r="BU5" s="385"/>
      <c r="BV5" s="383">
        <v>2392090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141173</v>
      </c>
      <c r="BO6" s="384"/>
      <c r="BP6" s="384"/>
      <c r="BQ6" s="384"/>
      <c r="BR6" s="384"/>
      <c r="BS6" s="384"/>
      <c r="BT6" s="384"/>
      <c r="BU6" s="385"/>
      <c r="BV6" s="383">
        <v>76214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88.3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71751</v>
      </c>
      <c r="BO7" s="384"/>
      <c r="BP7" s="384"/>
      <c r="BQ7" s="384"/>
      <c r="BR7" s="384"/>
      <c r="BS7" s="384"/>
      <c r="BT7" s="384"/>
      <c r="BU7" s="385"/>
      <c r="BV7" s="383">
        <v>20949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1325684</v>
      </c>
      <c r="CU7" s="384"/>
      <c r="CV7" s="384"/>
      <c r="CW7" s="384"/>
      <c r="CX7" s="384"/>
      <c r="CY7" s="384"/>
      <c r="CZ7" s="384"/>
      <c r="DA7" s="385"/>
      <c r="DB7" s="383">
        <v>1491761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69422</v>
      </c>
      <c r="BO8" s="384"/>
      <c r="BP8" s="384"/>
      <c r="BQ8" s="384"/>
      <c r="BR8" s="384"/>
      <c r="BS8" s="384"/>
      <c r="BT8" s="384"/>
      <c r="BU8" s="385"/>
      <c r="BV8" s="383">
        <v>55265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0.09</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1594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14157</v>
      </c>
      <c r="BO9" s="384"/>
      <c r="BP9" s="384"/>
      <c r="BQ9" s="384"/>
      <c r="BR9" s="384"/>
      <c r="BS9" s="384"/>
      <c r="BT9" s="384"/>
      <c r="BU9" s="385"/>
      <c r="BV9" s="383">
        <v>-1962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14.2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1597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130565</v>
      </c>
      <c r="BO10" s="384"/>
      <c r="BP10" s="384"/>
      <c r="BQ10" s="384"/>
      <c r="BR10" s="384"/>
      <c r="BS10" s="384"/>
      <c r="BT10" s="384"/>
      <c r="BU10" s="385"/>
      <c r="BV10" s="383">
        <v>200803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1473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446748</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1473</v>
      </c>
      <c r="S13" s="485"/>
      <c r="T13" s="485"/>
      <c r="U13" s="485"/>
      <c r="V13" s="486"/>
      <c r="W13" s="472" t="s">
        <v>125</v>
      </c>
      <c r="X13" s="396"/>
      <c r="Y13" s="396"/>
      <c r="Z13" s="396"/>
      <c r="AA13" s="396"/>
      <c r="AB13" s="397"/>
      <c r="AC13" s="359">
        <v>233</v>
      </c>
      <c r="AD13" s="360"/>
      <c r="AE13" s="360"/>
      <c r="AF13" s="360"/>
      <c r="AG13" s="361"/>
      <c r="AH13" s="359">
        <v>305</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-302026</v>
      </c>
      <c r="BO13" s="384"/>
      <c r="BP13" s="384"/>
      <c r="BQ13" s="384"/>
      <c r="BR13" s="384"/>
      <c r="BS13" s="384"/>
      <c r="BT13" s="384"/>
      <c r="BU13" s="385"/>
      <c r="BV13" s="383">
        <v>198841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1488</v>
      </c>
      <c r="S14" s="485"/>
      <c r="T14" s="485"/>
      <c r="U14" s="485"/>
      <c r="V14" s="486"/>
      <c r="W14" s="487"/>
      <c r="X14" s="399"/>
      <c r="Y14" s="399"/>
      <c r="Z14" s="399"/>
      <c r="AA14" s="399"/>
      <c r="AB14" s="400"/>
      <c r="AC14" s="477">
        <v>26.2</v>
      </c>
      <c r="AD14" s="478"/>
      <c r="AE14" s="478"/>
      <c r="AF14" s="478"/>
      <c r="AG14" s="479"/>
      <c r="AH14" s="477">
        <v>35.5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1488</v>
      </c>
      <c r="S15" s="485"/>
      <c r="T15" s="485"/>
      <c r="U15" s="485"/>
      <c r="V15" s="486"/>
      <c r="W15" s="472" t="s">
        <v>131</v>
      </c>
      <c r="X15" s="396"/>
      <c r="Y15" s="396"/>
      <c r="Z15" s="396"/>
      <c r="AA15" s="396"/>
      <c r="AB15" s="397"/>
      <c r="AC15" s="359">
        <v>272</v>
      </c>
      <c r="AD15" s="360"/>
      <c r="AE15" s="360"/>
      <c r="AF15" s="360"/>
      <c r="AG15" s="361"/>
      <c r="AH15" s="359">
        <v>215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117508</v>
      </c>
      <c r="BO15" s="379"/>
      <c r="BP15" s="379"/>
      <c r="BQ15" s="379"/>
      <c r="BR15" s="379"/>
      <c r="BS15" s="379"/>
      <c r="BT15" s="379"/>
      <c r="BU15" s="380"/>
      <c r="BV15" s="378">
        <v>112405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30.6</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1232728</v>
      </c>
      <c r="BO16" s="384"/>
      <c r="BP16" s="384"/>
      <c r="BQ16" s="384"/>
      <c r="BR16" s="384"/>
      <c r="BS16" s="384"/>
      <c r="BT16" s="384"/>
      <c r="BU16" s="385"/>
      <c r="BV16" s="383">
        <v>1388412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383</v>
      </c>
      <c r="AD17" s="360"/>
      <c r="AE17" s="360"/>
      <c r="AF17" s="360"/>
      <c r="AG17" s="361"/>
      <c r="AH17" s="359">
        <v>338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148175</v>
      </c>
      <c r="BO17" s="384"/>
      <c r="BP17" s="384"/>
      <c r="BQ17" s="384"/>
      <c r="BR17" s="384"/>
      <c r="BS17" s="384"/>
      <c r="BT17" s="384"/>
      <c r="BU17" s="385"/>
      <c r="BV17" s="383">
        <v>141915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246.02</v>
      </c>
      <c r="M18" s="448"/>
      <c r="N18" s="448"/>
      <c r="O18" s="448"/>
      <c r="P18" s="448"/>
      <c r="Q18" s="448"/>
      <c r="R18" s="449"/>
      <c r="S18" s="449"/>
      <c r="T18" s="449"/>
      <c r="U18" s="449"/>
      <c r="V18" s="450"/>
      <c r="W18" s="464"/>
      <c r="X18" s="465"/>
      <c r="Y18" s="465"/>
      <c r="Z18" s="465"/>
      <c r="AA18" s="465"/>
      <c r="AB18" s="473"/>
      <c r="AC18" s="347">
        <v>43.1</v>
      </c>
      <c r="AD18" s="348"/>
      <c r="AE18" s="348"/>
      <c r="AF18" s="348"/>
      <c r="AG18" s="451"/>
      <c r="AH18" s="347">
        <v>39.4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1172105</v>
      </c>
      <c r="BO18" s="384"/>
      <c r="BP18" s="384"/>
      <c r="BQ18" s="384"/>
      <c r="BR18" s="384"/>
      <c r="BS18" s="384"/>
      <c r="BT18" s="384"/>
      <c r="BU18" s="385"/>
      <c r="BV18" s="383">
        <v>1270040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2014148</v>
      </c>
      <c r="BO19" s="384"/>
      <c r="BP19" s="384"/>
      <c r="BQ19" s="384"/>
      <c r="BR19" s="384"/>
      <c r="BS19" s="384"/>
      <c r="BT19" s="384"/>
      <c r="BU19" s="385"/>
      <c r="BV19" s="383">
        <v>1855068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1734757</v>
      </c>
      <c r="BO23" s="384"/>
      <c r="BP23" s="384"/>
      <c r="BQ23" s="384"/>
      <c r="BR23" s="384"/>
      <c r="BS23" s="384"/>
      <c r="BT23" s="384"/>
      <c r="BU23" s="385"/>
      <c r="BV23" s="383">
        <v>1903187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6780</v>
      </c>
      <c r="R24" s="360"/>
      <c r="S24" s="360"/>
      <c r="T24" s="360"/>
      <c r="U24" s="360"/>
      <c r="V24" s="361"/>
      <c r="W24" s="425"/>
      <c r="X24" s="416"/>
      <c r="Y24" s="417"/>
      <c r="Z24" s="356" t="s">
        <v>154</v>
      </c>
      <c r="AA24" s="357"/>
      <c r="AB24" s="357"/>
      <c r="AC24" s="357"/>
      <c r="AD24" s="357"/>
      <c r="AE24" s="357"/>
      <c r="AF24" s="357"/>
      <c r="AG24" s="358"/>
      <c r="AH24" s="359">
        <v>36</v>
      </c>
      <c r="AI24" s="360"/>
      <c r="AJ24" s="360"/>
      <c r="AK24" s="360"/>
      <c r="AL24" s="361"/>
      <c r="AM24" s="359">
        <v>104364</v>
      </c>
      <c r="AN24" s="360"/>
      <c r="AO24" s="360"/>
      <c r="AP24" s="360"/>
      <c r="AQ24" s="360"/>
      <c r="AR24" s="361"/>
      <c r="AS24" s="359">
        <v>2899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1698046</v>
      </c>
      <c r="BO24" s="384"/>
      <c r="BP24" s="384"/>
      <c r="BQ24" s="384"/>
      <c r="BR24" s="384"/>
      <c r="BS24" s="384"/>
      <c r="BT24" s="384"/>
      <c r="BU24" s="385"/>
      <c r="BV24" s="383">
        <v>1858116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5150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148603</v>
      </c>
      <c r="BO25" s="379"/>
      <c r="BP25" s="379"/>
      <c r="BQ25" s="379"/>
      <c r="BR25" s="379"/>
      <c r="BS25" s="379"/>
      <c r="BT25" s="379"/>
      <c r="BU25" s="380"/>
      <c r="BV25" s="378">
        <v>193904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4750</v>
      </c>
      <c r="R26" s="360"/>
      <c r="S26" s="360"/>
      <c r="T26" s="360"/>
      <c r="U26" s="360"/>
      <c r="V26" s="361"/>
      <c r="W26" s="425"/>
      <c r="X26" s="416"/>
      <c r="Y26" s="417"/>
      <c r="Z26" s="356" t="s">
        <v>160</v>
      </c>
      <c r="AA26" s="438"/>
      <c r="AB26" s="438"/>
      <c r="AC26" s="438"/>
      <c r="AD26" s="438"/>
      <c r="AE26" s="438"/>
      <c r="AF26" s="438"/>
      <c r="AG26" s="439"/>
      <c r="AH26" s="359">
        <v>5</v>
      </c>
      <c r="AI26" s="360"/>
      <c r="AJ26" s="360"/>
      <c r="AK26" s="360"/>
      <c r="AL26" s="361"/>
      <c r="AM26" s="359">
        <v>12850</v>
      </c>
      <c r="AN26" s="360"/>
      <c r="AO26" s="360"/>
      <c r="AP26" s="360"/>
      <c r="AQ26" s="360"/>
      <c r="AR26" s="361"/>
      <c r="AS26" s="359">
        <v>2570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2450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84</v>
      </c>
      <c r="BO27" s="387"/>
      <c r="BP27" s="387"/>
      <c r="BQ27" s="387"/>
      <c r="BR27" s="387"/>
      <c r="BS27" s="387"/>
      <c r="BT27" s="387"/>
      <c r="BU27" s="388"/>
      <c r="BV27" s="386">
        <v>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2170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2016672</v>
      </c>
      <c r="BO28" s="379"/>
      <c r="BP28" s="379"/>
      <c r="BQ28" s="379"/>
      <c r="BR28" s="379"/>
      <c r="BS28" s="379"/>
      <c r="BT28" s="379"/>
      <c r="BU28" s="380"/>
      <c r="BV28" s="378">
        <v>2292855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5</v>
      </c>
      <c r="M29" s="360"/>
      <c r="N29" s="360"/>
      <c r="O29" s="360"/>
      <c r="P29" s="361"/>
      <c r="Q29" s="359">
        <v>2080</v>
      </c>
      <c r="R29" s="360"/>
      <c r="S29" s="360"/>
      <c r="T29" s="360"/>
      <c r="U29" s="360"/>
      <c r="V29" s="361"/>
      <c r="W29" s="426"/>
      <c r="X29" s="427"/>
      <c r="Y29" s="428"/>
      <c r="Z29" s="356" t="s">
        <v>171</v>
      </c>
      <c r="AA29" s="357"/>
      <c r="AB29" s="357"/>
      <c r="AC29" s="357"/>
      <c r="AD29" s="357"/>
      <c r="AE29" s="357"/>
      <c r="AF29" s="357"/>
      <c r="AG29" s="358"/>
      <c r="AH29" s="359">
        <v>38</v>
      </c>
      <c r="AI29" s="360"/>
      <c r="AJ29" s="360"/>
      <c r="AK29" s="360"/>
      <c r="AL29" s="361"/>
      <c r="AM29" s="359">
        <v>109478</v>
      </c>
      <c r="AN29" s="360"/>
      <c r="AO29" s="360"/>
      <c r="AP29" s="360"/>
      <c r="AQ29" s="360"/>
      <c r="AR29" s="361"/>
      <c r="AS29" s="359">
        <v>2881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241606</v>
      </c>
      <c r="BO29" s="384"/>
      <c r="BP29" s="384"/>
      <c r="BQ29" s="384"/>
      <c r="BR29" s="384"/>
      <c r="BS29" s="384"/>
      <c r="BT29" s="384"/>
      <c r="BU29" s="385"/>
      <c r="BV29" s="383">
        <v>241545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93263</v>
      </c>
      <c r="BO30" s="387"/>
      <c r="BP30" s="387"/>
      <c r="BQ30" s="387"/>
      <c r="BR30" s="387"/>
      <c r="BS30" s="387"/>
      <c r="BT30" s="387"/>
      <c r="BU30" s="388"/>
      <c r="BV30" s="386">
        <v>105345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青森県後期高齢者医療広域連合(一般会計)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ブナの里白神公社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青森県後期高齢者医療広域連合(特別会計)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津軽広域連合(一般会計)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青森県交通災害共済組合(特別会計)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弘前地区消防事務組合(一般会計)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弘前地区環境整備事務組合(一般会計)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青森県市町村退職手当組合(一般会計)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2328</v>
      </c>
      <c r="J41" s="83">
        <v>2174</v>
      </c>
      <c r="K41" s="83">
        <v>2052</v>
      </c>
      <c r="L41" s="83">
        <v>1903</v>
      </c>
      <c r="M41" s="84">
        <v>1735</v>
      </c>
    </row>
    <row r="42" spans="2:13" ht="27.75" customHeight="1" x14ac:dyDescent="0.15">
      <c r="B42" s="1171"/>
      <c r="C42" s="1172"/>
      <c r="D42" s="85"/>
      <c r="E42" s="1175" t="s">
        <v>26</v>
      </c>
      <c r="F42" s="1175"/>
      <c r="G42" s="1175"/>
      <c r="H42" s="1176"/>
      <c r="I42" s="86">
        <v>27</v>
      </c>
      <c r="J42" s="87">
        <v>22</v>
      </c>
      <c r="K42" s="87">
        <v>16</v>
      </c>
      <c r="L42" s="87">
        <v>10</v>
      </c>
      <c r="M42" s="88">
        <v>5</v>
      </c>
    </row>
    <row r="43" spans="2:13" ht="27.75" customHeight="1" x14ac:dyDescent="0.15">
      <c r="B43" s="1171"/>
      <c r="C43" s="1172"/>
      <c r="D43" s="85"/>
      <c r="E43" s="1175" t="s">
        <v>27</v>
      </c>
      <c r="F43" s="1175"/>
      <c r="G43" s="1175"/>
      <c r="H43" s="1176"/>
      <c r="I43" s="86">
        <v>1603</v>
      </c>
      <c r="J43" s="87">
        <v>1586</v>
      </c>
      <c r="K43" s="87">
        <v>1526</v>
      </c>
      <c r="L43" s="87">
        <v>1524</v>
      </c>
      <c r="M43" s="88">
        <v>1492</v>
      </c>
    </row>
    <row r="44" spans="2:13" ht="27.75" customHeight="1" x14ac:dyDescent="0.15">
      <c r="B44" s="1171"/>
      <c r="C44" s="1172"/>
      <c r="D44" s="85"/>
      <c r="E44" s="1175" t="s">
        <v>28</v>
      </c>
      <c r="F44" s="1175"/>
      <c r="G44" s="1175"/>
      <c r="H44" s="1176"/>
      <c r="I44" s="86">
        <v>35</v>
      </c>
      <c r="J44" s="87">
        <v>29</v>
      </c>
      <c r="K44" s="87">
        <v>23</v>
      </c>
      <c r="L44" s="87">
        <v>18</v>
      </c>
      <c r="M44" s="88">
        <v>16</v>
      </c>
    </row>
    <row r="45" spans="2:13" ht="27.75" customHeight="1" x14ac:dyDescent="0.15">
      <c r="B45" s="1171"/>
      <c r="C45" s="1172"/>
      <c r="D45" s="85"/>
      <c r="E45" s="1175" t="s">
        <v>29</v>
      </c>
      <c r="F45" s="1175"/>
      <c r="G45" s="1175"/>
      <c r="H45" s="1176"/>
      <c r="I45" s="86">
        <v>273</v>
      </c>
      <c r="J45" s="87">
        <v>258</v>
      </c>
      <c r="K45" s="87">
        <v>148</v>
      </c>
      <c r="L45" s="87">
        <v>249</v>
      </c>
      <c r="M45" s="88">
        <v>224</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1599</v>
      </c>
      <c r="J49" s="87">
        <v>2211</v>
      </c>
      <c r="K49" s="87">
        <v>2434</v>
      </c>
      <c r="L49" s="87">
        <v>2658</v>
      </c>
      <c r="M49" s="88">
        <v>2370</v>
      </c>
    </row>
    <row r="50" spans="2:13" ht="27.75" customHeight="1" x14ac:dyDescent="0.15">
      <c r="B50" s="1171"/>
      <c r="C50" s="1172"/>
      <c r="D50" s="85"/>
      <c r="E50" s="1175" t="s">
        <v>35</v>
      </c>
      <c r="F50" s="1175"/>
      <c r="G50" s="1175"/>
      <c r="H50" s="1176"/>
      <c r="I50" s="86">
        <v>156</v>
      </c>
      <c r="J50" s="87">
        <v>124</v>
      </c>
      <c r="K50" s="87">
        <v>94</v>
      </c>
      <c r="L50" s="87">
        <v>65</v>
      </c>
      <c r="M50" s="88">
        <v>45</v>
      </c>
    </row>
    <row r="51" spans="2:13" ht="27.75" customHeight="1" x14ac:dyDescent="0.15">
      <c r="B51" s="1173"/>
      <c r="C51" s="1174"/>
      <c r="D51" s="85"/>
      <c r="E51" s="1175" t="s">
        <v>36</v>
      </c>
      <c r="F51" s="1175"/>
      <c r="G51" s="1175"/>
      <c r="H51" s="1176"/>
      <c r="I51" s="86">
        <v>2519</v>
      </c>
      <c r="J51" s="87">
        <v>2396</v>
      </c>
      <c r="K51" s="87">
        <v>2292</v>
      </c>
      <c r="L51" s="87">
        <v>2184</v>
      </c>
      <c r="M51" s="88">
        <v>2041</v>
      </c>
    </row>
    <row r="52" spans="2:13" ht="27.75" customHeight="1" thickBot="1" x14ac:dyDescent="0.2">
      <c r="B52" s="1177" t="s">
        <v>37</v>
      </c>
      <c r="C52" s="1178"/>
      <c r="D52" s="90"/>
      <c r="E52" s="1179" t="s">
        <v>38</v>
      </c>
      <c r="F52" s="1179"/>
      <c r="G52" s="1179"/>
      <c r="H52" s="1180"/>
      <c r="I52" s="91">
        <v>-6</v>
      </c>
      <c r="J52" s="92">
        <v>-663</v>
      </c>
      <c r="K52" s="92">
        <v>-1055</v>
      </c>
      <c r="L52" s="92">
        <v>-1202</v>
      </c>
      <c r="M52" s="93">
        <v>-984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459439</v>
      </c>
      <c r="E3" s="116"/>
      <c r="F3" s="117">
        <v>334234</v>
      </c>
      <c r="G3" s="118"/>
      <c r="H3" s="119"/>
    </row>
    <row r="4" spans="1:8" x14ac:dyDescent="0.15">
      <c r="A4" s="120"/>
      <c r="B4" s="121"/>
      <c r="C4" s="122"/>
      <c r="D4" s="123">
        <v>232922</v>
      </c>
      <c r="E4" s="124"/>
      <c r="F4" s="125">
        <v>135366</v>
      </c>
      <c r="G4" s="126"/>
      <c r="H4" s="127"/>
    </row>
    <row r="5" spans="1:8" x14ac:dyDescent="0.15">
      <c r="A5" s="108" t="s">
        <v>507</v>
      </c>
      <c r="B5" s="113"/>
      <c r="C5" s="114"/>
      <c r="D5" s="115">
        <v>381613</v>
      </c>
      <c r="E5" s="116"/>
      <c r="F5" s="117">
        <v>216155</v>
      </c>
      <c r="G5" s="118"/>
      <c r="H5" s="119"/>
    </row>
    <row r="6" spans="1:8" x14ac:dyDescent="0.15">
      <c r="A6" s="120"/>
      <c r="B6" s="121"/>
      <c r="C6" s="122"/>
      <c r="D6" s="123">
        <v>345840</v>
      </c>
      <c r="E6" s="124"/>
      <c r="F6" s="125">
        <v>108827</v>
      </c>
      <c r="G6" s="126"/>
      <c r="H6" s="127"/>
    </row>
    <row r="7" spans="1:8" x14ac:dyDescent="0.15">
      <c r="A7" s="108" t="s">
        <v>508</v>
      </c>
      <c r="B7" s="113"/>
      <c r="C7" s="114"/>
      <c r="D7" s="115">
        <v>215326</v>
      </c>
      <c r="E7" s="116"/>
      <c r="F7" s="117">
        <v>228305</v>
      </c>
      <c r="G7" s="118"/>
      <c r="H7" s="119"/>
    </row>
    <row r="8" spans="1:8" x14ac:dyDescent="0.15">
      <c r="A8" s="120"/>
      <c r="B8" s="121"/>
      <c r="C8" s="122"/>
      <c r="D8" s="123">
        <v>178093</v>
      </c>
      <c r="E8" s="124"/>
      <c r="F8" s="125">
        <v>86611</v>
      </c>
      <c r="G8" s="126"/>
      <c r="H8" s="127"/>
    </row>
    <row r="9" spans="1:8" x14ac:dyDescent="0.15">
      <c r="A9" s="108" t="s">
        <v>509</v>
      </c>
      <c r="B9" s="113"/>
      <c r="C9" s="114"/>
      <c r="D9" s="115">
        <v>377542</v>
      </c>
      <c r="E9" s="116"/>
      <c r="F9" s="117">
        <v>316331</v>
      </c>
      <c r="G9" s="118"/>
      <c r="H9" s="119"/>
    </row>
    <row r="10" spans="1:8" x14ac:dyDescent="0.15">
      <c r="A10" s="120"/>
      <c r="B10" s="121"/>
      <c r="C10" s="122"/>
      <c r="D10" s="123">
        <v>302639</v>
      </c>
      <c r="E10" s="124"/>
      <c r="F10" s="125">
        <v>106387</v>
      </c>
      <c r="G10" s="126"/>
      <c r="H10" s="127"/>
    </row>
    <row r="11" spans="1:8" x14ac:dyDescent="0.15">
      <c r="A11" s="108" t="s">
        <v>510</v>
      </c>
      <c r="B11" s="113"/>
      <c r="C11" s="114"/>
      <c r="D11" s="115">
        <v>162702</v>
      </c>
      <c r="E11" s="116"/>
      <c r="F11" s="117">
        <v>333013</v>
      </c>
      <c r="G11" s="118"/>
      <c r="H11" s="119"/>
    </row>
    <row r="12" spans="1:8" x14ac:dyDescent="0.15">
      <c r="A12" s="120"/>
      <c r="B12" s="121"/>
      <c r="C12" s="128"/>
      <c r="D12" s="123">
        <v>140054</v>
      </c>
      <c r="E12" s="124"/>
      <c r="F12" s="125">
        <v>126732</v>
      </c>
      <c r="G12" s="126"/>
      <c r="H12" s="127"/>
    </row>
    <row r="13" spans="1:8" x14ac:dyDescent="0.15">
      <c r="A13" s="108"/>
      <c r="B13" s="113"/>
      <c r="C13" s="129"/>
      <c r="D13" s="130">
        <v>319324</v>
      </c>
      <c r="E13" s="131"/>
      <c r="F13" s="132">
        <v>285608</v>
      </c>
      <c r="G13" s="133"/>
      <c r="H13" s="119"/>
    </row>
    <row r="14" spans="1:8" x14ac:dyDescent="0.15">
      <c r="A14" s="120"/>
      <c r="B14" s="121"/>
      <c r="C14" s="122"/>
      <c r="D14" s="123">
        <v>239910</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4.18</v>
      </c>
      <c r="C19" s="134">
        <f>ROUND(VALUE(SUBSTITUTE(実質収支比率等に係る経年分析!G$48,"▲","-")),2)</f>
        <v>5.01</v>
      </c>
      <c r="D19" s="134">
        <f>ROUND(VALUE(SUBSTITUTE(実質収支比率等に係る経年分析!H$48,"▲","-")),2)</f>
        <v>3.82</v>
      </c>
      <c r="E19" s="134">
        <f>ROUND(VALUE(SUBSTITUTE(実質収支比率等に係る経年分析!I$48,"▲","-")),2)</f>
        <v>3.7</v>
      </c>
      <c r="F19" s="134">
        <f>ROUND(VALUE(SUBSTITUTE(実質収支比率等に係る経年分析!J$48,"▲","-")),2)</f>
        <v>5.24</v>
      </c>
    </row>
    <row r="20" spans="1:11" x14ac:dyDescent="0.15">
      <c r="A20" s="134" t="s">
        <v>43</v>
      </c>
      <c r="B20" s="134">
        <f>ROUND(VALUE(SUBSTITUTE(実質収支比率等に係る経年分析!F$47,"▲","-")),2)</f>
        <v>92.82</v>
      </c>
      <c r="C20" s="134">
        <f>ROUND(VALUE(SUBSTITUTE(実質収支比率等に係る経年分析!G$47,"▲","-")),2)</f>
        <v>146.51</v>
      </c>
      <c r="D20" s="134">
        <f>ROUND(VALUE(SUBSTITUTE(実質収支比率等に係る経年分析!H$47,"▲","-")),2)</f>
        <v>137.09</v>
      </c>
      <c r="E20" s="134">
        <f>ROUND(VALUE(SUBSTITUTE(実質収支比率等に係る経年分析!I$47,"▲","-")),2)</f>
        <v>153.69999999999999</v>
      </c>
      <c r="F20" s="134">
        <f>ROUND(VALUE(SUBSTITUTE(実質収支比率等に係る経年分析!J$47,"▲","-")),2)</f>
        <v>152.12</v>
      </c>
    </row>
    <row r="21" spans="1:11" x14ac:dyDescent="0.15">
      <c r="A21" s="134" t="s">
        <v>44</v>
      </c>
      <c r="B21" s="134">
        <f>IF(ISNUMBER(VALUE(SUBSTITUTE(実質収支比率等に係る経年分析!F$49,"▲","-"))),ROUND(VALUE(SUBSTITUTE(実質収支比率等に係る経年分析!F$49,"▲","-")),2),NA())</f>
        <v>7.47</v>
      </c>
      <c r="C21" s="134">
        <f>IF(ISNUMBER(VALUE(SUBSTITUTE(実質収支比率等に係る経年分析!G$49,"▲","-"))),ROUND(VALUE(SUBSTITUTE(実質収支比率等に係る経年分析!G$49,"▲","-")),2),NA())</f>
        <v>46.11</v>
      </c>
      <c r="D21" s="134">
        <f>IF(ISNUMBER(VALUE(SUBSTITUTE(実質収支比率等に係る経年分析!H$49,"▲","-"))),ROUND(VALUE(SUBSTITUTE(実質収支比率等に係る経年分析!H$49,"▲","-")),2),NA())</f>
        <v>9.9499999999999993</v>
      </c>
      <c r="E21" s="134">
        <f>IF(ISNUMBER(VALUE(SUBSTITUTE(実質収支比率等に係る経年分析!I$49,"▲","-"))),ROUND(VALUE(SUBSTITUTE(実質収支比率等に係る経年分析!I$49,"▲","-")),2),NA())</f>
        <v>13.33</v>
      </c>
      <c r="F21" s="134">
        <f>IF(ISNUMBER(VALUE(SUBSTITUTE(実質収支比率等に係る経年分析!J$49,"▲","-"))),ROUND(VALUE(SUBSTITUTE(実質収支比率等に係る経年分析!J$49,"▲","-")),2),NA())</f>
        <v>-22.78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309</v>
      </c>
      <c r="E42" s="136"/>
      <c r="F42" s="136"/>
      <c r="G42" s="136">
        <f>'実質公債費比率（分子）の構造'!L$52</f>
        <v>299</v>
      </c>
      <c r="H42" s="136"/>
      <c r="I42" s="136"/>
      <c r="J42" s="136">
        <f>'実質公債費比率（分子）の構造'!M$52</f>
        <v>265</v>
      </c>
      <c r="K42" s="136"/>
      <c r="L42" s="136"/>
      <c r="M42" s="136">
        <f>'実質公債費比率（分子）の構造'!N$52</f>
        <v>273</v>
      </c>
      <c r="N42" s="136"/>
      <c r="O42" s="136"/>
      <c r="P42" s="136">
        <f>'実質公債費比率（分子）の構造'!O$52</f>
        <v>278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x14ac:dyDescent="0.15">
      <c r="A45" s="136" t="s">
        <v>54</v>
      </c>
      <c r="B45" s="136">
        <f>'実質公債費比率（分子）の構造'!K$49</f>
        <v>6</v>
      </c>
      <c r="C45" s="136"/>
      <c r="D45" s="136"/>
      <c r="E45" s="136">
        <f>'実質公債費比率（分子）の構造'!L$49</f>
        <v>9</v>
      </c>
      <c r="F45" s="136"/>
      <c r="G45" s="136"/>
      <c r="H45" s="136">
        <f>'実質公債費比率（分子）の構造'!M$49</f>
        <v>6</v>
      </c>
      <c r="I45" s="136"/>
      <c r="J45" s="136"/>
      <c r="K45" s="136">
        <f>'実質公債費比率（分子）の構造'!N$49</f>
        <v>5</v>
      </c>
      <c r="L45" s="136"/>
      <c r="M45" s="136"/>
      <c r="N45" s="136">
        <f>'実質公債費比率（分子）の構造'!O$49</f>
        <v>5</v>
      </c>
      <c r="O45" s="136"/>
      <c r="P45" s="136"/>
    </row>
    <row r="46" spans="1:16" x14ac:dyDescent="0.15">
      <c r="A46" s="136" t="s">
        <v>55</v>
      </c>
      <c r="B46" s="136">
        <f>'実質公債費比率（分子）の構造'!K$48</f>
        <v>120</v>
      </c>
      <c r="C46" s="136"/>
      <c r="D46" s="136"/>
      <c r="E46" s="136">
        <f>'実質公債費比率（分子）の構造'!L$48</f>
        <v>117</v>
      </c>
      <c r="F46" s="136"/>
      <c r="G46" s="136"/>
      <c r="H46" s="136">
        <f>'実質公債費比率（分子）の構造'!M$48</f>
        <v>117</v>
      </c>
      <c r="I46" s="136"/>
      <c r="J46" s="136"/>
      <c r="K46" s="136">
        <f>'実質公債費比率（分子）の構造'!N$48</f>
        <v>114</v>
      </c>
      <c r="L46" s="136"/>
      <c r="M46" s="136"/>
      <c r="N46" s="136">
        <f>'実質公債費比率（分子）の構造'!O$48</f>
        <v>115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332</v>
      </c>
      <c r="C49" s="136"/>
      <c r="D49" s="136"/>
      <c r="E49" s="136">
        <f>'実質公債費比率（分子）の構造'!L$45</f>
        <v>320</v>
      </c>
      <c r="F49" s="136"/>
      <c r="G49" s="136"/>
      <c r="H49" s="136">
        <f>'実質公債費比率（分子）の構造'!M$45</f>
        <v>281</v>
      </c>
      <c r="I49" s="136"/>
      <c r="J49" s="136"/>
      <c r="K49" s="136">
        <f>'実質公債費比率（分子）の構造'!N$45</f>
        <v>282</v>
      </c>
      <c r="L49" s="136"/>
      <c r="M49" s="136"/>
      <c r="N49" s="136">
        <f>'実質公債費比率（分子）の構造'!O$45</f>
        <v>283</v>
      </c>
      <c r="O49" s="136"/>
      <c r="P49" s="136"/>
    </row>
    <row r="50" spans="1:16" x14ac:dyDescent="0.15">
      <c r="A50" s="136" t="s">
        <v>59</v>
      </c>
      <c r="B50" s="136" t="e">
        <f>NA()</f>
        <v>#N/A</v>
      </c>
      <c r="C50" s="136">
        <f>IF(ISNUMBER('実質公債費比率（分子）の構造'!K$53),'実質公債費比率（分子）の構造'!K$53,NA())</f>
        <v>155</v>
      </c>
      <c r="D50" s="136" t="e">
        <f>NA()</f>
        <v>#N/A</v>
      </c>
      <c r="E50" s="136" t="e">
        <f>NA()</f>
        <v>#N/A</v>
      </c>
      <c r="F50" s="136">
        <f>IF(ISNUMBER('実質公債費比率（分子）の構造'!L$53),'実質公債費比率（分子）の構造'!L$53,NA())</f>
        <v>153</v>
      </c>
      <c r="G50" s="136" t="e">
        <f>NA()</f>
        <v>#N/A</v>
      </c>
      <c r="H50" s="136" t="e">
        <f>NA()</f>
        <v>#N/A</v>
      </c>
      <c r="I50" s="136">
        <f>IF(ISNUMBER('実質公債費比率（分子）の構造'!M$53),'実質公債費比率（分子）の構造'!M$53,NA())</f>
        <v>145</v>
      </c>
      <c r="J50" s="136" t="e">
        <f>NA()</f>
        <v>#N/A</v>
      </c>
      <c r="K50" s="136" t="e">
        <f>NA()</f>
        <v>#N/A</v>
      </c>
      <c r="L50" s="136">
        <f>IF(ISNUMBER('実質公債費比率（分子）の構造'!N$53),'実質公債費比率（分子）の構造'!N$53,NA())</f>
        <v>133</v>
      </c>
      <c r="M50" s="136" t="e">
        <f>NA()</f>
        <v>#N/A</v>
      </c>
      <c r="N50" s="136" t="e">
        <f>NA()</f>
        <v>#N/A</v>
      </c>
      <c r="O50" s="136">
        <f>IF(ISNUMBER('実質公債費比率（分子）の構造'!O$53),'実質公債費比率（分子）の構造'!O$53,NA())</f>
        <v>130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2519</v>
      </c>
      <c r="E56" s="135"/>
      <c r="F56" s="135"/>
      <c r="G56" s="135">
        <f>'将来負担比率（分子）の構造'!J$51</f>
        <v>2396</v>
      </c>
      <c r="H56" s="135"/>
      <c r="I56" s="135"/>
      <c r="J56" s="135">
        <f>'将来負担比率（分子）の構造'!K$51</f>
        <v>2292</v>
      </c>
      <c r="K56" s="135"/>
      <c r="L56" s="135"/>
      <c r="M56" s="135">
        <f>'将来負担比率（分子）の構造'!L$51</f>
        <v>2184</v>
      </c>
      <c r="N56" s="135"/>
      <c r="O56" s="135"/>
      <c r="P56" s="135">
        <f>'将来負担比率（分子）の構造'!M$51</f>
        <v>2041</v>
      </c>
    </row>
    <row r="57" spans="1:16" x14ac:dyDescent="0.15">
      <c r="A57" s="135" t="s">
        <v>35</v>
      </c>
      <c r="B57" s="135"/>
      <c r="C57" s="135"/>
      <c r="D57" s="135">
        <f>'将来負担比率（分子）の構造'!I$50</f>
        <v>156</v>
      </c>
      <c r="E57" s="135"/>
      <c r="F57" s="135"/>
      <c r="G57" s="135">
        <f>'将来負担比率（分子）の構造'!J$50</f>
        <v>124</v>
      </c>
      <c r="H57" s="135"/>
      <c r="I57" s="135"/>
      <c r="J57" s="135">
        <f>'将来負担比率（分子）の構造'!K$50</f>
        <v>94</v>
      </c>
      <c r="K57" s="135"/>
      <c r="L57" s="135"/>
      <c r="M57" s="135">
        <f>'将来負担比率（分子）の構造'!L$50</f>
        <v>65</v>
      </c>
      <c r="N57" s="135"/>
      <c r="O57" s="135"/>
      <c r="P57" s="135">
        <f>'将来負担比率（分子）の構造'!M$50</f>
        <v>45</v>
      </c>
    </row>
    <row r="58" spans="1:16" x14ac:dyDescent="0.15">
      <c r="A58" s="135" t="s">
        <v>34</v>
      </c>
      <c r="B58" s="135"/>
      <c r="C58" s="135"/>
      <c r="D58" s="135">
        <f>'将来負担比率（分子）の構造'!I$49</f>
        <v>1599</v>
      </c>
      <c r="E58" s="135"/>
      <c r="F58" s="135"/>
      <c r="G58" s="135">
        <f>'将来負担比率（分子）の構造'!J$49</f>
        <v>2211</v>
      </c>
      <c r="H58" s="135"/>
      <c r="I58" s="135"/>
      <c r="J58" s="135">
        <f>'将来負担比率（分子）の構造'!K$49</f>
        <v>2434</v>
      </c>
      <c r="K58" s="135"/>
      <c r="L58" s="135"/>
      <c r="M58" s="135">
        <f>'将来負担比率（分子）の構造'!L$49</f>
        <v>2658</v>
      </c>
      <c r="N58" s="135"/>
      <c r="O58" s="135"/>
      <c r="P58" s="135">
        <f>'将来負担比率（分子）の構造'!M$49</f>
        <v>2370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273</v>
      </c>
      <c r="C62" s="135"/>
      <c r="D62" s="135"/>
      <c r="E62" s="135">
        <f>'将来負担比率（分子）の構造'!J$45</f>
        <v>258</v>
      </c>
      <c r="F62" s="135"/>
      <c r="G62" s="135"/>
      <c r="H62" s="135">
        <f>'将来負担比率（分子）の構造'!K$45</f>
        <v>148</v>
      </c>
      <c r="I62" s="135"/>
      <c r="J62" s="135"/>
      <c r="K62" s="135">
        <f>'将来負担比率（分子）の構造'!L$45</f>
        <v>249</v>
      </c>
      <c r="L62" s="135"/>
      <c r="M62" s="135"/>
      <c r="N62" s="135">
        <f>'将来負担比率（分子）の構造'!M$45</f>
        <v>224</v>
      </c>
      <c r="O62" s="135"/>
      <c r="P62" s="135"/>
    </row>
    <row r="63" spans="1:16" x14ac:dyDescent="0.15">
      <c r="A63" s="135" t="s">
        <v>28</v>
      </c>
      <c r="B63" s="135">
        <f>'将来負担比率（分子）の構造'!I$44</f>
        <v>35</v>
      </c>
      <c r="C63" s="135"/>
      <c r="D63" s="135"/>
      <c r="E63" s="135">
        <f>'将来負担比率（分子）の構造'!J$44</f>
        <v>29</v>
      </c>
      <c r="F63" s="135"/>
      <c r="G63" s="135"/>
      <c r="H63" s="135">
        <f>'将来負担比率（分子）の構造'!K$44</f>
        <v>23</v>
      </c>
      <c r="I63" s="135"/>
      <c r="J63" s="135"/>
      <c r="K63" s="135">
        <f>'将来負担比率（分子）の構造'!L$44</f>
        <v>18</v>
      </c>
      <c r="L63" s="135"/>
      <c r="M63" s="135"/>
      <c r="N63" s="135">
        <f>'将来負担比率（分子）の構造'!M$44</f>
        <v>16</v>
      </c>
      <c r="O63" s="135"/>
      <c r="P63" s="135"/>
    </row>
    <row r="64" spans="1:16" x14ac:dyDescent="0.15">
      <c r="A64" s="135" t="s">
        <v>27</v>
      </c>
      <c r="B64" s="135">
        <f>'将来負担比率（分子）の構造'!I$43</f>
        <v>1603</v>
      </c>
      <c r="C64" s="135"/>
      <c r="D64" s="135"/>
      <c r="E64" s="135">
        <f>'将来負担比率（分子）の構造'!J$43</f>
        <v>1586</v>
      </c>
      <c r="F64" s="135"/>
      <c r="G64" s="135"/>
      <c r="H64" s="135">
        <f>'将来負担比率（分子）の構造'!K$43</f>
        <v>1526</v>
      </c>
      <c r="I64" s="135"/>
      <c r="J64" s="135"/>
      <c r="K64" s="135">
        <f>'将来負担比率（分子）の構造'!L$43</f>
        <v>1524</v>
      </c>
      <c r="L64" s="135"/>
      <c r="M64" s="135"/>
      <c r="N64" s="135">
        <f>'将来負担比率（分子）の構造'!M$43</f>
        <v>1492</v>
      </c>
      <c r="O64" s="135"/>
      <c r="P64" s="135"/>
    </row>
    <row r="65" spans="1:16" x14ac:dyDescent="0.15">
      <c r="A65" s="135" t="s">
        <v>26</v>
      </c>
      <c r="B65" s="135">
        <f>'将来負担比率（分子）の構造'!I$42</f>
        <v>27</v>
      </c>
      <c r="C65" s="135"/>
      <c r="D65" s="135"/>
      <c r="E65" s="135">
        <f>'将来負担比率（分子）の構造'!J$42</f>
        <v>22</v>
      </c>
      <c r="F65" s="135"/>
      <c r="G65" s="135"/>
      <c r="H65" s="135">
        <f>'将来負担比率（分子）の構造'!K$42</f>
        <v>16</v>
      </c>
      <c r="I65" s="135"/>
      <c r="J65" s="135"/>
      <c r="K65" s="135">
        <f>'将来負担比率（分子）の構造'!L$42</f>
        <v>10</v>
      </c>
      <c r="L65" s="135"/>
      <c r="M65" s="135"/>
      <c r="N65" s="135">
        <f>'将来負担比率（分子）の構造'!M$42</f>
        <v>5</v>
      </c>
      <c r="O65" s="135"/>
      <c r="P65" s="135"/>
    </row>
    <row r="66" spans="1:16" x14ac:dyDescent="0.15">
      <c r="A66" s="135" t="s">
        <v>25</v>
      </c>
      <c r="B66" s="135">
        <f>'将来負担比率（分子）の構造'!I$41</f>
        <v>2328</v>
      </c>
      <c r="C66" s="135"/>
      <c r="D66" s="135"/>
      <c r="E66" s="135">
        <f>'将来負担比率（分子）の構造'!J$41</f>
        <v>2174</v>
      </c>
      <c r="F66" s="135"/>
      <c r="G66" s="135"/>
      <c r="H66" s="135">
        <f>'将来負担比率（分子）の構造'!K$41</f>
        <v>2052</v>
      </c>
      <c r="I66" s="135"/>
      <c r="J66" s="135"/>
      <c r="K66" s="135">
        <f>'将来負担比率（分子）の構造'!L$41</f>
        <v>1903</v>
      </c>
      <c r="L66" s="135"/>
      <c r="M66" s="135"/>
      <c r="N66" s="135">
        <f>'将来負担比率（分子）の構造'!M$41</f>
        <v>1735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118940</v>
      </c>
      <c r="S5" s="639"/>
      <c r="T5" s="639"/>
      <c r="U5" s="639"/>
      <c r="V5" s="639"/>
      <c r="W5" s="639"/>
      <c r="X5" s="639"/>
      <c r="Y5" s="686"/>
      <c r="Z5" s="699">
        <v>4.9000000000000004</v>
      </c>
      <c r="AA5" s="699"/>
      <c r="AB5" s="699"/>
      <c r="AC5" s="699"/>
      <c r="AD5" s="700">
        <v>118940</v>
      </c>
      <c r="AE5" s="700"/>
      <c r="AF5" s="700"/>
      <c r="AG5" s="700"/>
      <c r="AH5" s="700"/>
      <c r="AI5" s="700"/>
      <c r="AJ5" s="700"/>
      <c r="AK5" s="700"/>
      <c r="AL5" s="687">
        <v>9.3000000000000007</v>
      </c>
      <c r="AM5" s="656"/>
      <c r="AN5" s="656"/>
      <c r="AO5" s="688"/>
      <c r="AP5" s="675" t="s">
        <v>209</v>
      </c>
      <c r="AQ5" s="676"/>
      <c r="AR5" s="676"/>
      <c r="AS5" s="676"/>
      <c r="AT5" s="676"/>
      <c r="AU5" s="676"/>
      <c r="AV5" s="676"/>
      <c r="AW5" s="676"/>
      <c r="AX5" s="676"/>
      <c r="AY5" s="676"/>
      <c r="AZ5" s="676"/>
      <c r="BA5" s="676"/>
      <c r="BB5" s="676"/>
      <c r="BC5" s="676"/>
      <c r="BD5" s="676"/>
      <c r="BE5" s="676"/>
      <c r="BF5" s="677"/>
      <c r="BG5" s="588">
        <v>116249</v>
      </c>
      <c r="BH5" s="589"/>
      <c r="BI5" s="589"/>
      <c r="BJ5" s="589"/>
      <c r="BK5" s="589"/>
      <c r="BL5" s="589"/>
      <c r="BM5" s="589"/>
      <c r="BN5" s="590"/>
      <c r="BO5" s="641">
        <v>97.7</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15187</v>
      </c>
      <c r="S6" s="589"/>
      <c r="T6" s="589"/>
      <c r="U6" s="589"/>
      <c r="V6" s="589"/>
      <c r="W6" s="589"/>
      <c r="X6" s="589"/>
      <c r="Y6" s="590"/>
      <c r="Z6" s="641">
        <v>0.6</v>
      </c>
      <c r="AA6" s="641"/>
      <c r="AB6" s="641"/>
      <c r="AC6" s="641"/>
      <c r="AD6" s="642">
        <v>15187</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116249</v>
      </c>
      <c r="BH6" s="589"/>
      <c r="BI6" s="589"/>
      <c r="BJ6" s="589"/>
      <c r="BK6" s="589"/>
      <c r="BL6" s="589"/>
      <c r="BM6" s="589"/>
      <c r="BN6" s="590"/>
      <c r="BO6" s="641">
        <v>97.7</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45633</v>
      </c>
      <c r="CS6" s="589"/>
      <c r="CT6" s="589"/>
      <c r="CU6" s="589"/>
      <c r="CV6" s="589"/>
      <c r="CW6" s="589"/>
      <c r="CX6" s="589"/>
      <c r="CY6" s="590"/>
      <c r="CZ6" s="641">
        <v>2</v>
      </c>
      <c r="DA6" s="641"/>
      <c r="DB6" s="641"/>
      <c r="DC6" s="641"/>
      <c r="DD6" s="594" t="s">
        <v>210</v>
      </c>
      <c r="DE6" s="589"/>
      <c r="DF6" s="589"/>
      <c r="DG6" s="589"/>
      <c r="DH6" s="589"/>
      <c r="DI6" s="589"/>
      <c r="DJ6" s="589"/>
      <c r="DK6" s="589"/>
      <c r="DL6" s="589"/>
      <c r="DM6" s="589"/>
      <c r="DN6" s="589"/>
      <c r="DO6" s="589"/>
      <c r="DP6" s="590"/>
      <c r="DQ6" s="594">
        <v>45633</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150</v>
      </c>
      <c r="S7" s="589"/>
      <c r="T7" s="589"/>
      <c r="U7" s="589"/>
      <c r="V7" s="589"/>
      <c r="W7" s="589"/>
      <c r="X7" s="589"/>
      <c r="Y7" s="590"/>
      <c r="Z7" s="641">
        <v>0</v>
      </c>
      <c r="AA7" s="641"/>
      <c r="AB7" s="641"/>
      <c r="AC7" s="641"/>
      <c r="AD7" s="642">
        <v>150</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46972</v>
      </c>
      <c r="BH7" s="589"/>
      <c r="BI7" s="589"/>
      <c r="BJ7" s="589"/>
      <c r="BK7" s="589"/>
      <c r="BL7" s="589"/>
      <c r="BM7" s="589"/>
      <c r="BN7" s="590"/>
      <c r="BO7" s="641">
        <v>39.5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431485</v>
      </c>
      <c r="CS7" s="589"/>
      <c r="CT7" s="589"/>
      <c r="CU7" s="589"/>
      <c r="CV7" s="589"/>
      <c r="CW7" s="589"/>
      <c r="CX7" s="589"/>
      <c r="CY7" s="590"/>
      <c r="CZ7" s="641">
        <v>18.8</v>
      </c>
      <c r="DA7" s="641"/>
      <c r="DB7" s="641"/>
      <c r="DC7" s="641"/>
      <c r="DD7" s="594">
        <v>30835</v>
      </c>
      <c r="DE7" s="589"/>
      <c r="DF7" s="589"/>
      <c r="DG7" s="589"/>
      <c r="DH7" s="589"/>
      <c r="DI7" s="589"/>
      <c r="DJ7" s="589"/>
      <c r="DK7" s="589"/>
      <c r="DL7" s="589"/>
      <c r="DM7" s="589"/>
      <c r="DN7" s="589"/>
      <c r="DO7" s="589"/>
      <c r="DP7" s="590"/>
      <c r="DQ7" s="594">
        <v>408363</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343</v>
      </c>
      <c r="S8" s="589"/>
      <c r="T8" s="589"/>
      <c r="U8" s="589"/>
      <c r="V8" s="589"/>
      <c r="W8" s="589"/>
      <c r="X8" s="589"/>
      <c r="Y8" s="590"/>
      <c r="Z8" s="641">
        <v>0</v>
      </c>
      <c r="AA8" s="641"/>
      <c r="AB8" s="641"/>
      <c r="AC8" s="641"/>
      <c r="AD8" s="642">
        <v>343</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1910</v>
      </c>
      <c r="BH8" s="589"/>
      <c r="BI8" s="589"/>
      <c r="BJ8" s="589"/>
      <c r="BK8" s="589"/>
      <c r="BL8" s="589"/>
      <c r="BM8" s="589"/>
      <c r="BN8" s="590"/>
      <c r="BO8" s="641">
        <v>1.6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338445</v>
      </c>
      <c r="CS8" s="589"/>
      <c r="CT8" s="589"/>
      <c r="CU8" s="589"/>
      <c r="CV8" s="589"/>
      <c r="CW8" s="589"/>
      <c r="CX8" s="589"/>
      <c r="CY8" s="590"/>
      <c r="CZ8" s="641">
        <v>14.8</v>
      </c>
      <c r="DA8" s="641"/>
      <c r="DB8" s="641"/>
      <c r="DC8" s="641"/>
      <c r="DD8" s="594">
        <v>2006</v>
      </c>
      <c r="DE8" s="589"/>
      <c r="DF8" s="589"/>
      <c r="DG8" s="589"/>
      <c r="DH8" s="589"/>
      <c r="DI8" s="589"/>
      <c r="DJ8" s="589"/>
      <c r="DK8" s="589"/>
      <c r="DL8" s="589"/>
      <c r="DM8" s="589"/>
      <c r="DN8" s="589"/>
      <c r="DO8" s="589"/>
      <c r="DP8" s="590"/>
      <c r="DQ8" s="594">
        <v>218487</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143</v>
      </c>
      <c r="S9" s="589"/>
      <c r="T9" s="589"/>
      <c r="U9" s="589"/>
      <c r="V9" s="589"/>
      <c r="W9" s="589"/>
      <c r="X9" s="589"/>
      <c r="Y9" s="590"/>
      <c r="Z9" s="641">
        <v>0</v>
      </c>
      <c r="AA9" s="641"/>
      <c r="AB9" s="641"/>
      <c r="AC9" s="641"/>
      <c r="AD9" s="642">
        <v>143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31990</v>
      </c>
      <c r="BH9" s="589"/>
      <c r="BI9" s="589"/>
      <c r="BJ9" s="589"/>
      <c r="BK9" s="589"/>
      <c r="BL9" s="589"/>
      <c r="BM9" s="589"/>
      <c r="BN9" s="590"/>
      <c r="BO9" s="641">
        <v>26.9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398775</v>
      </c>
      <c r="CS9" s="589"/>
      <c r="CT9" s="589"/>
      <c r="CU9" s="589"/>
      <c r="CV9" s="589"/>
      <c r="CW9" s="589"/>
      <c r="CX9" s="589"/>
      <c r="CY9" s="590"/>
      <c r="CZ9" s="641">
        <v>17.399999999999999</v>
      </c>
      <c r="DA9" s="641"/>
      <c r="DB9" s="641"/>
      <c r="DC9" s="641"/>
      <c r="DD9" s="594">
        <v>7337</v>
      </c>
      <c r="DE9" s="589"/>
      <c r="DF9" s="589"/>
      <c r="DG9" s="589"/>
      <c r="DH9" s="589"/>
      <c r="DI9" s="589"/>
      <c r="DJ9" s="589"/>
      <c r="DK9" s="589"/>
      <c r="DL9" s="589"/>
      <c r="DM9" s="589"/>
      <c r="DN9" s="589"/>
      <c r="DO9" s="589"/>
      <c r="DP9" s="590"/>
      <c r="DQ9" s="594">
        <v>385791</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17233</v>
      </c>
      <c r="S10" s="589"/>
      <c r="T10" s="589"/>
      <c r="U10" s="589"/>
      <c r="V10" s="589"/>
      <c r="W10" s="589"/>
      <c r="X10" s="589"/>
      <c r="Y10" s="590"/>
      <c r="Z10" s="641">
        <v>0.7</v>
      </c>
      <c r="AA10" s="641"/>
      <c r="AB10" s="641"/>
      <c r="AC10" s="641"/>
      <c r="AD10" s="642">
        <v>17233</v>
      </c>
      <c r="AE10" s="642"/>
      <c r="AF10" s="642"/>
      <c r="AG10" s="642"/>
      <c r="AH10" s="642"/>
      <c r="AI10" s="642"/>
      <c r="AJ10" s="642"/>
      <c r="AK10" s="642"/>
      <c r="AL10" s="611">
        <v>1.3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5413</v>
      </c>
      <c r="BH10" s="589"/>
      <c r="BI10" s="589"/>
      <c r="BJ10" s="589"/>
      <c r="BK10" s="589"/>
      <c r="BL10" s="589"/>
      <c r="BM10" s="589"/>
      <c r="BN10" s="590"/>
      <c r="BO10" s="641">
        <v>4.5999999999999996</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50</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50</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7659</v>
      </c>
      <c r="BH11" s="589"/>
      <c r="BI11" s="589"/>
      <c r="BJ11" s="589"/>
      <c r="BK11" s="589"/>
      <c r="BL11" s="589"/>
      <c r="BM11" s="589"/>
      <c r="BN11" s="590"/>
      <c r="BO11" s="641">
        <v>6.4</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259476</v>
      </c>
      <c r="CS11" s="589"/>
      <c r="CT11" s="589"/>
      <c r="CU11" s="589"/>
      <c r="CV11" s="589"/>
      <c r="CW11" s="589"/>
      <c r="CX11" s="589"/>
      <c r="CY11" s="590"/>
      <c r="CZ11" s="641">
        <v>11.3</v>
      </c>
      <c r="DA11" s="641"/>
      <c r="DB11" s="641"/>
      <c r="DC11" s="641"/>
      <c r="DD11" s="594">
        <v>101170</v>
      </c>
      <c r="DE11" s="589"/>
      <c r="DF11" s="589"/>
      <c r="DG11" s="589"/>
      <c r="DH11" s="589"/>
      <c r="DI11" s="589"/>
      <c r="DJ11" s="589"/>
      <c r="DK11" s="589"/>
      <c r="DL11" s="589"/>
      <c r="DM11" s="589"/>
      <c r="DN11" s="589"/>
      <c r="DO11" s="589"/>
      <c r="DP11" s="590"/>
      <c r="DQ11" s="594">
        <v>144674</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61687</v>
      </c>
      <c r="BH12" s="589"/>
      <c r="BI12" s="589"/>
      <c r="BJ12" s="589"/>
      <c r="BK12" s="589"/>
      <c r="BL12" s="589"/>
      <c r="BM12" s="589"/>
      <c r="BN12" s="590"/>
      <c r="BO12" s="641">
        <v>51.9</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126162</v>
      </c>
      <c r="CS12" s="589"/>
      <c r="CT12" s="589"/>
      <c r="CU12" s="589"/>
      <c r="CV12" s="589"/>
      <c r="CW12" s="589"/>
      <c r="CX12" s="589"/>
      <c r="CY12" s="590"/>
      <c r="CZ12" s="641">
        <v>5.5</v>
      </c>
      <c r="DA12" s="641"/>
      <c r="DB12" s="641"/>
      <c r="DC12" s="641"/>
      <c r="DD12" s="594">
        <v>39404</v>
      </c>
      <c r="DE12" s="589"/>
      <c r="DF12" s="589"/>
      <c r="DG12" s="589"/>
      <c r="DH12" s="589"/>
      <c r="DI12" s="589"/>
      <c r="DJ12" s="589"/>
      <c r="DK12" s="589"/>
      <c r="DL12" s="589"/>
      <c r="DM12" s="589"/>
      <c r="DN12" s="589"/>
      <c r="DO12" s="589"/>
      <c r="DP12" s="590"/>
      <c r="DQ12" s="594">
        <v>91005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1955</v>
      </c>
      <c r="S13" s="589"/>
      <c r="T13" s="589"/>
      <c r="U13" s="589"/>
      <c r="V13" s="589"/>
      <c r="W13" s="589"/>
      <c r="X13" s="589"/>
      <c r="Y13" s="590"/>
      <c r="Z13" s="641">
        <v>0.1</v>
      </c>
      <c r="AA13" s="641"/>
      <c r="AB13" s="641"/>
      <c r="AC13" s="641"/>
      <c r="AD13" s="642">
        <v>1955</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48959</v>
      </c>
      <c r="BH13" s="589"/>
      <c r="BI13" s="589"/>
      <c r="BJ13" s="589"/>
      <c r="BK13" s="589"/>
      <c r="BL13" s="589"/>
      <c r="BM13" s="589"/>
      <c r="BN13" s="590"/>
      <c r="BO13" s="641">
        <v>41.2</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122732</v>
      </c>
      <c r="CS13" s="589"/>
      <c r="CT13" s="589"/>
      <c r="CU13" s="589"/>
      <c r="CV13" s="589"/>
      <c r="CW13" s="589"/>
      <c r="CX13" s="589"/>
      <c r="CY13" s="590"/>
      <c r="CZ13" s="641">
        <v>5.4</v>
      </c>
      <c r="DA13" s="641"/>
      <c r="DB13" s="641"/>
      <c r="DC13" s="641"/>
      <c r="DD13" s="594">
        <v>54860</v>
      </c>
      <c r="DE13" s="589"/>
      <c r="DF13" s="589"/>
      <c r="DG13" s="589"/>
      <c r="DH13" s="589"/>
      <c r="DI13" s="589"/>
      <c r="DJ13" s="589"/>
      <c r="DK13" s="589"/>
      <c r="DL13" s="589"/>
      <c r="DM13" s="589"/>
      <c r="DN13" s="589"/>
      <c r="DO13" s="589"/>
      <c r="DP13" s="590"/>
      <c r="DQ13" s="594">
        <v>97211</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4108</v>
      </c>
      <c r="BH14" s="589"/>
      <c r="BI14" s="589"/>
      <c r="BJ14" s="589"/>
      <c r="BK14" s="589"/>
      <c r="BL14" s="589"/>
      <c r="BM14" s="589"/>
      <c r="BN14" s="590"/>
      <c r="BO14" s="641">
        <v>3.5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59644</v>
      </c>
      <c r="CS14" s="589"/>
      <c r="CT14" s="589"/>
      <c r="CU14" s="589"/>
      <c r="CV14" s="589"/>
      <c r="CW14" s="589"/>
      <c r="CX14" s="589"/>
      <c r="CY14" s="590"/>
      <c r="CZ14" s="641">
        <v>2.6</v>
      </c>
      <c r="DA14" s="641"/>
      <c r="DB14" s="641"/>
      <c r="DC14" s="641"/>
      <c r="DD14" s="594">
        <v>1045</v>
      </c>
      <c r="DE14" s="589"/>
      <c r="DF14" s="589"/>
      <c r="DG14" s="589"/>
      <c r="DH14" s="589"/>
      <c r="DI14" s="589"/>
      <c r="DJ14" s="589"/>
      <c r="DK14" s="589"/>
      <c r="DL14" s="589"/>
      <c r="DM14" s="589"/>
      <c r="DN14" s="589"/>
      <c r="DO14" s="589"/>
      <c r="DP14" s="590"/>
      <c r="DQ14" s="594">
        <v>59644</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251</v>
      </c>
      <c r="S15" s="589"/>
      <c r="T15" s="589"/>
      <c r="U15" s="589"/>
      <c r="V15" s="589"/>
      <c r="W15" s="589"/>
      <c r="X15" s="589"/>
      <c r="Y15" s="590"/>
      <c r="Z15" s="641">
        <v>0</v>
      </c>
      <c r="AA15" s="641"/>
      <c r="AB15" s="641"/>
      <c r="AC15" s="641"/>
      <c r="AD15" s="642">
        <v>251</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3482</v>
      </c>
      <c r="BH15" s="589"/>
      <c r="BI15" s="589"/>
      <c r="BJ15" s="589"/>
      <c r="BK15" s="589"/>
      <c r="BL15" s="589"/>
      <c r="BM15" s="589"/>
      <c r="BN15" s="590"/>
      <c r="BO15" s="641">
        <v>2.9</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152347</v>
      </c>
      <c r="CS15" s="589"/>
      <c r="CT15" s="589"/>
      <c r="CU15" s="589"/>
      <c r="CV15" s="589"/>
      <c r="CW15" s="589"/>
      <c r="CX15" s="589"/>
      <c r="CY15" s="590"/>
      <c r="CZ15" s="641">
        <v>6.6</v>
      </c>
      <c r="DA15" s="641"/>
      <c r="DB15" s="641"/>
      <c r="DC15" s="641"/>
      <c r="DD15" s="594">
        <v>3003</v>
      </c>
      <c r="DE15" s="589"/>
      <c r="DF15" s="589"/>
      <c r="DG15" s="589"/>
      <c r="DH15" s="589"/>
      <c r="DI15" s="589"/>
      <c r="DJ15" s="589"/>
      <c r="DK15" s="589"/>
      <c r="DL15" s="589"/>
      <c r="DM15" s="589"/>
      <c r="DN15" s="589"/>
      <c r="DO15" s="589"/>
      <c r="DP15" s="590"/>
      <c r="DQ15" s="594">
        <v>142781</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1276959</v>
      </c>
      <c r="S16" s="589"/>
      <c r="T16" s="589"/>
      <c r="U16" s="589"/>
      <c r="V16" s="589"/>
      <c r="W16" s="589"/>
      <c r="X16" s="589"/>
      <c r="Y16" s="590"/>
      <c r="Z16" s="641">
        <v>52.5</v>
      </c>
      <c r="AA16" s="641"/>
      <c r="AB16" s="641"/>
      <c r="AC16" s="641"/>
      <c r="AD16" s="642">
        <v>1115220</v>
      </c>
      <c r="AE16" s="642"/>
      <c r="AF16" s="642"/>
      <c r="AG16" s="642"/>
      <c r="AH16" s="642"/>
      <c r="AI16" s="642"/>
      <c r="AJ16" s="642"/>
      <c r="AK16" s="642"/>
      <c r="AL16" s="611">
        <v>87.2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74483</v>
      </c>
      <c r="CS16" s="589"/>
      <c r="CT16" s="589"/>
      <c r="CU16" s="589"/>
      <c r="CV16" s="589"/>
      <c r="CW16" s="589"/>
      <c r="CX16" s="589"/>
      <c r="CY16" s="590"/>
      <c r="CZ16" s="641">
        <v>3.2</v>
      </c>
      <c r="DA16" s="641"/>
      <c r="DB16" s="641"/>
      <c r="DC16" s="641"/>
      <c r="DD16" s="594" t="s">
        <v>222</v>
      </c>
      <c r="DE16" s="589"/>
      <c r="DF16" s="589"/>
      <c r="DG16" s="589"/>
      <c r="DH16" s="589"/>
      <c r="DI16" s="589"/>
      <c r="DJ16" s="589"/>
      <c r="DK16" s="589"/>
      <c r="DL16" s="589"/>
      <c r="DM16" s="589"/>
      <c r="DN16" s="589"/>
      <c r="DO16" s="589"/>
      <c r="DP16" s="590"/>
      <c r="DQ16" s="594">
        <v>14942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1115220</v>
      </c>
      <c r="S17" s="589"/>
      <c r="T17" s="589"/>
      <c r="U17" s="589"/>
      <c r="V17" s="589"/>
      <c r="W17" s="589"/>
      <c r="X17" s="589"/>
      <c r="Y17" s="590"/>
      <c r="Z17" s="641">
        <v>45.8</v>
      </c>
      <c r="AA17" s="641"/>
      <c r="AB17" s="641"/>
      <c r="AC17" s="641"/>
      <c r="AD17" s="642">
        <v>1115220</v>
      </c>
      <c r="AE17" s="642"/>
      <c r="AF17" s="642"/>
      <c r="AG17" s="642"/>
      <c r="AH17" s="642"/>
      <c r="AI17" s="642"/>
      <c r="AJ17" s="642"/>
      <c r="AK17" s="642"/>
      <c r="AL17" s="611">
        <v>87.2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282561</v>
      </c>
      <c r="CS17" s="589"/>
      <c r="CT17" s="589"/>
      <c r="CU17" s="589"/>
      <c r="CV17" s="589"/>
      <c r="CW17" s="589"/>
      <c r="CX17" s="589"/>
      <c r="CY17" s="590"/>
      <c r="CZ17" s="641">
        <v>12.3</v>
      </c>
      <c r="DA17" s="641"/>
      <c r="DB17" s="641"/>
      <c r="DC17" s="641"/>
      <c r="DD17" s="594" t="s">
        <v>222</v>
      </c>
      <c r="DE17" s="589"/>
      <c r="DF17" s="589"/>
      <c r="DG17" s="589"/>
      <c r="DH17" s="589"/>
      <c r="DI17" s="589"/>
      <c r="DJ17" s="589"/>
      <c r="DK17" s="589"/>
      <c r="DL17" s="589"/>
      <c r="DM17" s="589"/>
      <c r="DN17" s="589"/>
      <c r="DO17" s="589"/>
      <c r="DP17" s="590"/>
      <c r="DQ17" s="594">
        <v>264394</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161724</v>
      </c>
      <c r="S18" s="589"/>
      <c r="T18" s="589"/>
      <c r="U18" s="589"/>
      <c r="V18" s="589"/>
      <c r="W18" s="589"/>
      <c r="X18" s="589"/>
      <c r="Y18" s="590"/>
      <c r="Z18" s="641">
        <v>6.6</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15</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2691</v>
      </c>
      <c r="BH19" s="589"/>
      <c r="BI19" s="589"/>
      <c r="BJ19" s="589"/>
      <c r="BK19" s="589"/>
      <c r="BL19" s="589"/>
      <c r="BM19" s="589"/>
      <c r="BN19" s="590"/>
      <c r="BO19" s="641">
        <v>2.2999999999999998</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1431161</v>
      </c>
      <c r="S20" s="589"/>
      <c r="T20" s="589"/>
      <c r="U20" s="589"/>
      <c r="V20" s="589"/>
      <c r="W20" s="589"/>
      <c r="X20" s="589"/>
      <c r="Y20" s="590"/>
      <c r="Z20" s="641">
        <v>58.8</v>
      </c>
      <c r="AA20" s="641"/>
      <c r="AB20" s="641"/>
      <c r="AC20" s="641"/>
      <c r="AD20" s="642">
        <v>1269422</v>
      </c>
      <c r="AE20" s="642"/>
      <c r="AF20" s="642"/>
      <c r="AG20" s="642"/>
      <c r="AH20" s="642"/>
      <c r="AI20" s="642"/>
      <c r="AJ20" s="642"/>
      <c r="AK20" s="642"/>
      <c r="AL20" s="611">
        <v>99.2</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2691</v>
      </c>
      <c r="BH20" s="589"/>
      <c r="BI20" s="589"/>
      <c r="BJ20" s="589"/>
      <c r="BK20" s="589"/>
      <c r="BL20" s="589"/>
      <c r="BM20" s="589"/>
      <c r="BN20" s="590"/>
      <c r="BO20" s="641">
        <v>2.2999999999999998</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2291793</v>
      </c>
      <c r="CS20" s="589"/>
      <c r="CT20" s="589"/>
      <c r="CU20" s="589"/>
      <c r="CV20" s="589"/>
      <c r="CW20" s="589"/>
      <c r="CX20" s="589"/>
      <c r="CY20" s="590"/>
      <c r="CZ20" s="641">
        <v>100</v>
      </c>
      <c r="DA20" s="641"/>
      <c r="DB20" s="641"/>
      <c r="DC20" s="641"/>
      <c r="DD20" s="594">
        <v>239660</v>
      </c>
      <c r="DE20" s="589"/>
      <c r="DF20" s="589"/>
      <c r="DG20" s="589"/>
      <c r="DH20" s="589"/>
      <c r="DI20" s="589"/>
      <c r="DJ20" s="589"/>
      <c r="DK20" s="589"/>
      <c r="DL20" s="589"/>
      <c r="DM20" s="589"/>
      <c r="DN20" s="589"/>
      <c r="DO20" s="589"/>
      <c r="DP20" s="590"/>
      <c r="DQ20" s="594">
        <v>1872975</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222</v>
      </c>
      <c r="S21" s="589"/>
      <c r="T21" s="589"/>
      <c r="U21" s="589"/>
      <c r="V21" s="589"/>
      <c r="W21" s="589"/>
      <c r="X21" s="589"/>
      <c r="Y21" s="590"/>
      <c r="Z21" s="641" t="s">
        <v>222</v>
      </c>
      <c r="AA21" s="641"/>
      <c r="AB21" s="641"/>
      <c r="AC21" s="641"/>
      <c r="AD21" s="642" t="s">
        <v>222</v>
      </c>
      <c r="AE21" s="642"/>
      <c r="AF21" s="642"/>
      <c r="AG21" s="642"/>
      <c r="AH21" s="642"/>
      <c r="AI21" s="642"/>
      <c r="AJ21" s="642"/>
      <c r="AK21" s="642"/>
      <c r="AL21" s="611" t="s">
        <v>222</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2691</v>
      </c>
      <c r="BH21" s="589"/>
      <c r="BI21" s="589"/>
      <c r="BJ21" s="589"/>
      <c r="BK21" s="589"/>
      <c r="BL21" s="589"/>
      <c r="BM21" s="589"/>
      <c r="BN21" s="590"/>
      <c r="BO21" s="641">
        <v>2.2999999999999998</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698</v>
      </c>
      <c r="S22" s="589"/>
      <c r="T22" s="589"/>
      <c r="U22" s="589"/>
      <c r="V22" s="589"/>
      <c r="W22" s="589"/>
      <c r="X22" s="589"/>
      <c r="Y22" s="590"/>
      <c r="Z22" s="641">
        <v>0</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6575</v>
      </c>
      <c r="S23" s="589"/>
      <c r="T23" s="589"/>
      <c r="U23" s="589"/>
      <c r="V23" s="589"/>
      <c r="W23" s="589"/>
      <c r="X23" s="589"/>
      <c r="Y23" s="590"/>
      <c r="Z23" s="641">
        <v>0.3</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976</v>
      </c>
      <c r="S24" s="589"/>
      <c r="T24" s="589"/>
      <c r="U24" s="589"/>
      <c r="V24" s="589"/>
      <c r="W24" s="589"/>
      <c r="X24" s="589"/>
      <c r="Y24" s="590"/>
      <c r="Z24" s="641">
        <v>0</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786662</v>
      </c>
      <c r="CS24" s="639"/>
      <c r="CT24" s="639"/>
      <c r="CU24" s="639"/>
      <c r="CV24" s="639"/>
      <c r="CW24" s="639"/>
      <c r="CX24" s="639"/>
      <c r="CY24" s="686"/>
      <c r="CZ24" s="690">
        <v>34.299999999999997</v>
      </c>
      <c r="DA24" s="691"/>
      <c r="DB24" s="691"/>
      <c r="DC24" s="692"/>
      <c r="DD24" s="685">
        <v>667342</v>
      </c>
      <c r="DE24" s="639"/>
      <c r="DF24" s="639"/>
      <c r="DG24" s="639"/>
      <c r="DH24" s="639"/>
      <c r="DI24" s="639"/>
      <c r="DJ24" s="639"/>
      <c r="DK24" s="686"/>
      <c r="DL24" s="685">
        <v>648279</v>
      </c>
      <c r="DM24" s="639"/>
      <c r="DN24" s="639"/>
      <c r="DO24" s="639"/>
      <c r="DP24" s="639"/>
      <c r="DQ24" s="639"/>
      <c r="DR24" s="639"/>
      <c r="DS24" s="639"/>
      <c r="DT24" s="639"/>
      <c r="DU24" s="639"/>
      <c r="DV24" s="686"/>
      <c r="DW24" s="687">
        <v>48.3</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130058</v>
      </c>
      <c r="S25" s="589"/>
      <c r="T25" s="589"/>
      <c r="U25" s="589"/>
      <c r="V25" s="589"/>
      <c r="W25" s="589"/>
      <c r="X25" s="589"/>
      <c r="Y25" s="590"/>
      <c r="Z25" s="641">
        <v>5.3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349502</v>
      </c>
      <c r="CS25" s="607"/>
      <c r="CT25" s="607"/>
      <c r="CU25" s="607"/>
      <c r="CV25" s="607"/>
      <c r="CW25" s="607"/>
      <c r="CX25" s="607"/>
      <c r="CY25" s="608"/>
      <c r="CZ25" s="591">
        <v>15.3</v>
      </c>
      <c r="DA25" s="609"/>
      <c r="DB25" s="609"/>
      <c r="DC25" s="610"/>
      <c r="DD25" s="594">
        <v>344311</v>
      </c>
      <c r="DE25" s="607"/>
      <c r="DF25" s="607"/>
      <c r="DG25" s="607"/>
      <c r="DH25" s="607"/>
      <c r="DI25" s="607"/>
      <c r="DJ25" s="607"/>
      <c r="DK25" s="608"/>
      <c r="DL25" s="594">
        <v>331195</v>
      </c>
      <c r="DM25" s="607"/>
      <c r="DN25" s="607"/>
      <c r="DO25" s="607"/>
      <c r="DP25" s="607"/>
      <c r="DQ25" s="607"/>
      <c r="DR25" s="607"/>
      <c r="DS25" s="607"/>
      <c r="DT25" s="607"/>
      <c r="DU25" s="607"/>
      <c r="DV25" s="608"/>
      <c r="DW25" s="611">
        <v>24.7</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v>2351</v>
      </c>
      <c r="S26" s="589"/>
      <c r="T26" s="589"/>
      <c r="U26" s="589"/>
      <c r="V26" s="589"/>
      <c r="W26" s="589"/>
      <c r="X26" s="589"/>
      <c r="Y26" s="590"/>
      <c r="Z26" s="641">
        <v>0.1</v>
      </c>
      <c r="AA26" s="641"/>
      <c r="AB26" s="641"/>
      <c r="AC26" s="641"/>
      <c r="AD26" s="642">
        <v>2351</v>
      </c>
      <c r="AE26" s="642"/>
      <c r="AF26" s="642"/>
      <c r="AG26" s="642"/>
      <c r="AH26" s="642"/>
      <c r="AI26" s="642"/>
      <c r="AJ26" s="642"/>
      <c r="AK26" s="642"/>
      <c r="AL26" s="611">
        <v>0.2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199649</v>
      </c>
      <c r="CS26" s="589"/>
      <c r="CT26" s="589"/>
      <c r="CU26" s="589"/>
      <c r="CV26" s="589"/>
      <c r="CW26" s="589"/>
      <c r="CX26" s="589"/>
      <c r="CY26" s="590"/>
      <c r="CZ26" s="591">
        <v>8.6999999999999993</v>
      </c>
      <c r="DA26" s="609"/>
      <c r="DB26" s="609"/>
      <c r="DC26" s="610"/>
      <c r="DD26" s="594">
        <v>196823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119869</v>
      </c>
      <c r="S27" s="589"/>
      <c r="T27" s="589"/>
      <c r="U27" s="589"/>
      <c r="V27" s="589"/>
      <c r="W27" s="589"/>
      <c r="X27" s="589"/>
      <c r="Y27" s="590"/>
      <c r="Z27" s="641">
        <v>4.9000000000000004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118940</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154599</v>
      </c>
      <c r="CS27" s="607"/>
      <c r="CT27" s="607"/>
      <c r="CU27" s="607"/>
      <c r="CV27" s="607"/>
      <c r="CW27" s="607"/>
      <c r="CX27" s="607"/>
      <c r="CY27" s="608"/>
      <c r="CZ27" s="591">
        <v>6.7</v>
      </c>
      <c r="DA27" s="609"/>
      <c r="DB27" s="609"/>
      <c r="DC27" s="610"/>
      <c r="DD27" s="594">
        <v>58637</v>
      </c>
      <c r="DE27" s="607"/>
      <c r="DF27" s="607"/>
      <c r="DG27" s="607"/>
      <c r="DH27" s="607"/>
      <c r="DI27" s="607"/>
      <c r="DJ27" s="607"/>
      <c r="DK27" s="608"/>
      <c r="DL27" s="594">
        <v>52690</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85800</v>
      </c>
      <c r="S28" s="589"/>
      <c r="T28" s="589"/>
      <c r="U28" s="589"/>
      <c r="V28" s="589"/>
      <c r="W28" s="589"/>
      <c r="X28" s="589"/>
      <c r="Y28" s="590"/>
      <c r="Z28" s="641">
        <v>3.5</v>
      </c>
      <c r="AA28" s="641"/>
      <c r="AB28" s="641"/>
      <c r="AC28" s="641"/>
      <c r="AD28" s="642">
        <v>7616</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282561</v>
      </c>
      <c r="CS28" s="589"/>
      <c r="CT28" s="589"/>
      <c r="CU28" s="589"/>
      <c r="CV28" s="589"/>
      <c r="CW28" s="589"/>
      <c r="CX28" s="589"/>
      <c r="CY28" s="590"/>
      <c r="CZ28" s="591">
        <v>12.3</v>
      </c>
      <c r="DA28" s="609"/>
      <c r="DB28" s="609"/>
      <c r="DC28" s="610"/>
      <c r="DD28" s="594">
        <v>264394</v>
      </c>
      <c r="DE28" s="589"/>
      <c r="DF28" s="589"/>
      <c r="DG28" s="589"/>
      <c r="DH28" s="589"/>
      <c r="DI28" s="589"/>
      <c r="DJ28" s="589"/>
      <c r="DK28" s="590"/>
      <c r="DL28" s="594">
        <v>264394</v>
      </c>
      <c r="DM28" s="589"/>
      <c r="DN28" s="589"/>
      <c r="DO28" s="589"/>
      <c r="DP28" s="589"/>
      <c r="DQ28" s="589"/>
      <c r="DR28" s="589"/>
      <c r="DS28" s="589"/>
      <c r="DT28" s="589"/>
      <c r="DU28" s="589"/>
      <c r="DV28" s="590"/>
      <c r="DW28" s="611">
        <v>19.7</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4800</v>
      </c>
      <c r="S29" s="589"/>
      <c r="T29" s="589"/>
      <c r="U29" s="589"/>
      <c r="V29" s="589"/>
      <c r="W29" s="589"/>
      <c r="X29" s="589"/>
      <c r="Y29" s="590"/>
      <c r="Z29" s="641">
        <v>0.2</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282561</v>
      </c>
      <c r="CS29" s="607"/>
      <c r="CT29" s="607"/>
      <c r="CU29" s="607"/>
      <c r="CV29" s="607"/>
      <c r="CW29" s="607"/>
      <c r="CX29" s="607"/>
      <c r="CY29" s="608"/>
      <c r="CZ29" s="591">
        <v>12.3</v>
      </c>
      <c r="DA29" s="609"/>
      <c r="DB29" s="609"/>
      <c r="DC29" s="610"/>
      <c r="DD29" s="594">
        <v>264394</v>
      </c>
      <c r="DE29" s="607"/>
      <c r="DF29" s="607"/>
      <c r="DG29" s="607"/>
      <c r="DH29" s="607"/>
      <c r="DI29" s="607"/>
      <c r="DJ29" s="607"/>
      <c r="DK29" s="608"/>
      <c r="DL29" s="594">
        <v>264394</v>
      </c>
      <c r="DM29" s="607"/>
      <c r="DN29" s="607"/>
      <c r="DO29" s="607"/>
      <c r="DP29" s="607"/>
      <c r="DQ29" s="607"/>
      <c r="DR29" s="607"/>
      <c r="DS29" s="607"/>
      <c r="DT29" s="607"/>
      <c r="DU29" s="607"/>
      <c r="DV29" s="608"/>
      <c r="DW29" s="611">
        <v>19.7</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461908</v>
      </c>
      <c r="S30" s="589"/>
      <c r="T30" s="589"/>
      <c r="U30" s="589"/>
      <c r="V30" s="589"/>
      <c r="W30" s="589"/>
      <c r="X30" s="589"/>
      <c r="Y30" s="590"/>
      <c r="Z30" s="641">
        <v>19</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99.2</v>
      </c>
      <c r="BH30" s="655"/>
      <c r="BI30" s="655"/>
      <c r="BJ30" s="655"/>
      <c r="BK30" s="655"/>
      <c r="BL30" s="655"/>
      <c r="BM30" s="656">
        <v>97.5</v>
      </c>
      <c r="BN30" s="655"/>
      <c r="BO30" s="655"/>
      <c r="BP30" s="655"/>
      <c r="BQ30" s="657"/>
      <c r="BR30" s="654">
        <v>99.2</v>
      </c>
      <c r="BS30" s="655"/>
      <c r="BT30" s="655"/>
      <c r="BU30" s="655"/>
      <c r="BV30" s="655"/>
      <c r="BW30" s="655"/>
      <c r="BX30" s="656">
        <v>97.8</v>
      </c>
      <c r="BY30" s="655"/>
      <c r="BZ30" s="655"/>
      <c r="CA30" s="655"/>
      <c r="CB30" s="657"/>
      <c r="CD30" s="660"/>
      <c r="CE30" s="661"/>
      <c r="CF30" s="625" t="s">
        <v>294</v>
      </c>
      <c r="CG30" s="622"/>
      <c r="CH30" s="622"/>
      <c r="CI30" s="622"/>
      <c r="CJ30" s="622"/>
      <c r="CK30" s="622"/>
      <c r="CL30" s="622"/>
      <c r="CM30" s="622"/>
      <c r="CN30" s="622"/>
      <c r="CO30" s="622"/>
      <c r="CP30" s="622"/>
      <c r="CQ30" s="623"/>
      <c r="CR30" s="588">
        <v>261119</v>
      </c>
      <c r="CS30" s="589"/>
      <c r="CT30" s="589"/>
      <c r="CU30" s="589"/>
      <c r="CV30" s="589"/>
      <c r="CW30" s="589"/>
      <c r="CX30" s="589"/>
      <c r="CY30" s="590"/>
      <c r="CZ30" s="591">
        <v>11.4</v>
      </c>
      <c r="DA30" s="609"/>
      <c r="DB30" s="609"/>
      <c r="DC30" s="610"/>
      <c r="DD30" s="594">
        <v>261119</v>
      </c>
      <c r="DE30" s="589"/>
      <c r="DF30" s="589"/>
      <c r="DG30" s="589"/>
      <c r="DH30" s="589"/>
      <c r="DI30" s="589"/>
      <c r="DJ30" s="589"/>
      <c r="DK30" s="590"/>
      <c r="DL30" s="594">
        <v>261119</v>
      </c>
      <c r="DM30" s="589"/>
      <c r="DN30" s="589"/>
      <c r="DO30" s="589"/>
      <c r="DP30" s="589"/>
      <c r="DQ30" s="589"/>
      <c r="DR30" s="589"/>
      <c r="DS30" s="589"/>
      <c r="DT30" s="589"/>
      <c r="DU30" s="589"/>
      <c r="DV30" s="590"/>
      <c r="DW30" s="611">
        <v>19.5</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36214</v>
      </c>
      <c r="S31" s="589"/>
      <c r="T31" s="589"/>
      <c r="U31" s="589"/>
      <c r="V31" s="589"/>
      <c r="W31" s="589"/>
      <c r="X31" s="589"/>
      <c r="Y31" s="590"/>
      <c r="Z31" s="641">
        <v>1.5</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99.4</v>
      </c>
      <c r="BH31" s="607"/>
      <c r="BI31" s="607"/>
      <c r="BJ31" s="607"/>
      <c r="BK31" s="607"/>
      <c r="BL31" s="607"/>
      <c r="BM31" s="643">
        <v>97.1</v>
      </c>
      <c r="BN31" s="653"/>
      <c r="BO31" s="653"/>
      <c r="BP31" s="653"/>
      <c r="BQ31" s="617"/>
      <c r="BR31" s="652">
        <v>98.9</v>
      </c>
      <c r="BS31" s="607"/>
      <c r="BT31" s="607"/>
      <c r="BU31" s="607"/>
      <c r="BV31" s="607"/>
      <c r="BW31" s="607"/>
      <c r="BX31" s="643">
        <v>96.8</v>
      </c>
      <c r="BY31" s="653"/>
      <c r="BZ31" s="653"/>
      <c r="CA31" s="653"/>
      <c r="CB31" s="617"/>
      <c r="CD31" s="660"/>
      <c r="CE31" s="661"/>
      <c r="CF31" s="625" t="s">
        <v>298</v>
      </c>
      <c r="CG31" s="622"/>
      <c r="CH31" s="622"/>
      <c r="CI31" s="622"/>
      <c r="CJ31" s="622"/>
      <c r="CK31" s="622"/>
      <c r="CL31" s="622"/>
      <c r="CM31" s="622"/>
      <c r="CN31" s="622"/>
      <c r="CO31" s="622"/>
      <c r="CP31" s="622"/>
      <c r="CQ31" s="623"/>
      <c r="CR31" s="588">
        <v>21442</v>
      </c>
      <c r="CS31" s="607"/>
      <c r="CT31" s="607"/>
      <c r="CU31" s="607"/>
      <c r="CV31" s="607"/>
      <c r="CW31" s="607"/>
      <c r="CX31" s="607"/>
      <c r="CY31" s="608"/>
      <c r="CZ31" s="591">
        <v>0.9</v>
      </c>
      <c r="DA31" s="609"/>
      <c r="DB31" s="609"/>
      <c r="DC31" s="610"/>
      <c r="DD31" s="594">
        <v>3275</v>
      </c>
      <c r="DE31" s="607"/>
      <c r="DF31" s="607"/>
      <c r="DG31" s="607"/>
      <c r="DH31" s="607"/>
      <c r="DI31" s="607"/>
      <c r="DJ31" s="607"/>
      <c r="DK31" s="608"/>
      <c r="DL31" s="594">
        <v>3275</v>
      </c>
      <c r="DM31" s="607"/>
      <c r="DN31" s="607"/>
      <c r="DO31" s="607"/>
      <c r="DP31" s="607"/>
      <c r="DQ31" s="607"/>
      <c r="DR31" s="607"/>
      <c r="DS31" s="607"/>
      <c r="DT31" s="607"/>
      <c r="DU31" s="607"/>
      <c r="DV31" s="608"/>
      <c r="DW31" s="611">
        <v>0.2</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59867</v>
      </c>
      <c r="S32" s="589"/>
      <c r="T32" s="589"/>
      <c r="U32" s="589"/>
      <c r="V32" s="589"/>
      <c r="W32" s="589"/>
      <c r="X32" s="589"/>
      <c r="Y32" s="590"/>
      <c r="Z32" s="641">
        <v>2.5</v>
      </c>
      <c r="AA32" s="641"/>
      <c r="AB32" s="641"/>
      <c r="AC32" s="641"/>
      <c r="AD32" s="642">
        <v>218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98.7</v>
      </c>
      <c r="BH32" s="573"/>
      <c r="BI32" s="573"/>
      <c r="BJ32" s="573"/>
      <c r="BK32" s="573"/>
      <c r="BL32" s="573"/>
      <c r="BM32" s="636">
        <v>96.8</v>
      </c>
      <c r="BN32" s="573"/>
      <c r="BO32" s="573"/>
      <c r="BP32" s="573"/>
      <c r="BQ32" s="630"/>
      <c r="BR32" s="651">
        <v>99</v>
      </c>
      <c r="BS32" s="573"/>
      <c r="BT32" s="573"/>
      <c r="BU32" s="573"/>
      <c r="BV32" s="573"/>
      <c r="BW32" s="573"/>
      <c r="BX32" s="636">
        <v>97.6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92689</v>
      </c>
      <c r="S33" s="589"/>
      <c r="T33" s="589"/>
      <c r="U33" s="589"/>
      <c r="V33" s="589"/>
      <c r="W33" s="589"/>
      <c r="X33" s="589"/>
      <c r="Y33" s="590"/>
      <c r="Z33" s="641">
        <v>3.8</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1190988</v>
      </c>
      <c r="CS33" s="607"/>
      <c r="CT33" s="607"/>
      <c r="CU33" s="607"/>
      <c r="CV33" s="607"/>
      <c r="CW33" s="607"/>
      <c r="CX33" s="607"/>
      <c r="CY33" s="608"/>
      <c r="CZ33" s="591">
        <v>52</v>
      </c>
      <c r="DA33" s="609"/>
      <c r="DB33" s="609"/>
      <c r="DC33" s="610"/>
      <c r="DD33" s="594">
        <v>1075200</v>
      </c>
      <c r="DE33" s="607"/>
      <c r="DF33" s="607"/>
      <c r="DG33" s="607"/>
      <c r="DH33" s="607"/>
      <c r="DI33" s="607"/>
      <c r="DJ33" s="607"/>
      <c r="DK33" s="608"/>
      <c r="DL33" s="594">
        <v>523826</v>
      </c>
      <c r="DM33" s="607"/>
      <c r="DN33" s="607"/>
      <c r="DO33" s="607"/>
      <c r="DP33" s="607"/>
      <c r="DQ33" s="607"/>
      <c r="DR33" s="607"/>
      <c r="DS33" s="607"/>
      <c r="DT33" s="607"/>
      <c r="DU33" s="607"/>
      <c r="DV33" s="608"/>
      <c r="DW33" s="611">
        <v>39</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333121</v>
      </c>
      <c r="CS34" s="589"/>
      <c r="CT34" s="589"/>
      <c r="CU34" s="589"/>
      <c r="CV34" s="589"/>
      <c r="CW34" s="589"/>
      <c r="CX34" s="589"/>
      <c r="CY34" s="590"/>
      <c r="CZ34" s="591">
        <v>14.5</v>
      </c>
      <c r="DA34" s="609"/>
      <c r="DB34" s="609"/>
      <c r="DC34" s="610"/>
      <c r="DD34" s="594">
        <v>286154</v>
      </c>
      <c r="DE34" s="589"/>
      <c r="DF34" s="589"/>
      <c r="DG34" s="589"/>
      <c r="DH34" s="589"/>
      <c r="DI34" s="589"/>
      <c r="DJ34" s="589"/>
      <c r="DK34" s="590"/>
      <c r="DL34" s="594">
        <v>218271</v>
      </c>
      <c r="DM34" s="589"/>
      <c r="DN34" s="589"/>
      <c r="DO34" s="589"/>
      <c r="DP34" s="589"/>
      <c r="DQ34" s="589"/>
      <c r="DR34" s="589"/>
      <c r="DS34" s="589"/>
      <c r="DT34" s="589"/>
      <c r="DU34" s="589"/>
      <c r="DV34" s="590"/>
      <c r="DW34" s="611">
        <v>16.3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62289</v>
      </c>
      <c r="S35" s="589"/>
      <c r="T35" s="589"/>
      <c r="U35" s="589"/>
      <c r="V35" s="589"/>
      <c r="W35" s="589"/>
      <c r="X35" s="589"/>
      <c r="Y35" s="590"/>
      <c r="Z35" s="641">
        <v>2.6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493570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4677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58162</v>
      </c>
      <c r="CS35" s="607"/>
      <c r="CT35" s="607"/>
      <c r="CU35" s="607"/>
      <c r="CV35" s="607"/>
      <c r="CW35" s="607"/>
      <c r="CX35" s="607"/>
      <c r="CY35" s="608"/>
      <c r="CZ35" s="591">
        <v>2.5</v>
      </c>
      <c r="DA35" s="609"/>
      <c r="DB35" s="609"/>
      <c r="DC35" s="610"/>
      <c r="DD35" s="594">
        <v>51520</v>
      </c>
      <c r="DE35" s="607"/>
      <c r="DF35" s="607"/>
      <c r="DG35" s="607"/>
      <c r="DH35" s="607"/>
      <c r="DI35" s="607"/>
      <c r="DJ35" s="607"/>
      <c r="DK35" s="608"/>
      <c r="DL35" s="594">
        <v>47993</v>
      </c>
      <c r="DM35" s="607"/>
      <c r="DN35" s="607"/>
      <c r="DO35" s="607"/>
      <c r="DP35" s="607"/>
      <c r="DQ35" s="607"/>
      <c r="DR35" s="607"/>
      <c r="DS35" s="607"/>
      <c r="DT35" s="607"/>
      <c r="DU35" s="607"/>
      <c r="DV35" s="608"/>
      <c r="DW35" s="611">
        <v>3.6</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2432966</v>
      </c>
      <c r="S36" s="629"/>
      <c r="T36" s="629"/>
      <c r="U36" s="629"/>
      <c r="V36" s="629"/>
      <c r="W36" s="629"/>
      <c r="X36" s="629"/>
      <c r="Y36" s="632"/>
      <c r="Z36" s="633">
        <v>100</v>
      </c>
      <c r="AA36" s="633"/>
      <c r="AB36" s="633"/>
      <c r="AC36" s="633"/>
      <c r="AD36" s="634">
        <v>1279607</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304683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-27255</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164321</v>
      </c>
      <c r="CS36" s="589"/>
      <c r="CT36" s="589"/>
      <c r="CU36" s="589"/>
      <c r="CV36" s="589"/>
      <c r="CW36" s="589"/>
      <c r="CX36" s="589"/>
      <c r="CY36" s="590"/>
      <c r="CZ36" s="591">
        <v>7.2</v>
      </c>
      <c r="DA36" s="609"/>
      <c r="DB36" s="609"/>
      <c r="DC36" s="610"/>
      <c r="DD36" s="594">
        <v>131564</v>
      </c>
      <c r="DE36" s="589"/>
      <c r="DF36" s="589"/>
      <c r="DG36" s="589"/>
      <c r="DH36" s="589"/>
      <c r="DI36" s="589"/>
      <c r="DJ36" s="589"/>
      <c r="DK36" s="590"/>
      <c r="DL36" s="594">
        <v>103367</v>
      </c>
      <c r="DM36" s="589"/>
      <c r="DN36" s="589"/>
      <c r="DO36" s="589"/>
      <c r="DP36" s="589"/>
      <c r="DQ36" s="589"/>
      <c r="DR36" s="589"/>
      <c r="DS36" s="589"/>
      <c r="DT36" s="589"/>
      <c r="DU36" s="589"/>
      <c r="DV36" s="590"/>
      <c r="DW36" s="611">
        <v>7.7</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58454</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270</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60988</v>
      </c>
      <c r="CS37" s="607"/>
      <c r="CT37" s="607"/>
      <c r="CU37" s="607"/>
      <c r="CV37" s="607"/>
      <c r="CW37" s="607"/>
      <c r="CX37" s="607"/>
      <c r="CY37" s="608"/>
      <c r="CZ37" s="591">
        <v>2.7</v>
      </c>
      <c r="DA37" s="609"/>
      <c r="DB37" s="609"/>
      <c r="DC37" s="610"/>
      <c r="DD37" s="594">
        <v>60988</v>
      </c>
      <c r="DE37" s="607"/>
      <c r="DF37" s="607"/>
      <c r="DG37" s="607"/>
      <c r="DH37" s="607"/>
      <c r="DI37" s="607"/>
      <c r="DJ37" s="607"/>
      <c r="DK37" s="608"/>
      <c r="DL37" s="594">
        <v>55862</v>
      </c>
      <c r="DM37" s="607"/>
      <c r="DN37" s="607"/>
      <c r="DO37" s="607"/>
      <c r="DP37" s="607"/>
      <c r="DQ37" s="607"/>
      <c r="DR37" s="607"/>
      <c r="DS37" s="607"/>
      <c r="DT37" s="607"/>
      <c r="DU37" s="607"/>
      <c r="DV37" s="608"/>
      <c r="DW37" s="611">
        <v>4.2</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113</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477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493570</v>
      </c>
      <c r="CS38" s="589"/>
      <c r="CT38" s="589"/>
      <c r="CU38" s="589"/>
      <c r="CV38" s="589"/>
      <c r="CW38" s="589"/>
      <c r="CX38" s="589"/>
      <c r="CY38" s="590"/>
      <c r="CZ38" s="591">
        <v>21.5</v>
      </c>
      <c r="DA38" s="609"/>
      <c r="DB38" s="609"/>
      <c r="DC38" s="610"/>
      <c r="DD38" s="594">
        <v>473604</v>
      </c>
      <c r="DE38" s="589"/>
      <c r="DF38" s="589"/>
      <c r="DG38" s="589"/>
      <c r="DH38" s="589"/>
      <c r="DI38" s="589"/>
      <c r="DJ38" s="589"/>
      <c r="DK38" s="590"/>
      <c r="DL38" s="594">
        <v>154195</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113</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132854</v>
      </c>
      <c r="CS39" s="607"/>
      <c r="CT39" s="607"/>
      <c r="CU39" s="607"/>
      <c r="CV39" s="607"/>
      <c r="CW39" s="607"/>
      <c r="CX39" s="607"/>
      <c r="CY39" s="608"/>
      <c r="CZ39" s="591">
        <v>5.8</v>
      </c>
      <c r="DA39" s="609"/>
      <c r="DB39" s="609"/>
      <c r="DC39" s="610"/>
      <c r="DD39" s="594">
        <v>129948</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55869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151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8960</v>
      </c>
      <c r="CS40" s="589"/>
      <c r="CT40" s="589"/>
      <c r="CU40" s="589"/>
      <c r="CV40" s="589"/>
      <c r="CW40" s="589"/>
      <c r="CX40" s="589"/>
      <c r="CY40" s="590"/>
      <c r="CZ40" s="591">
        <v>0.4</v>
      </c>
      <c r="DA40" s="609"/>
      <c r="DB40" s="609"/>
      <c r="DC40" s="610"/>
      <c r="DD40" s="594">
        <v>2410</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74564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314143</v>
      </c>
      <c r="CS42" s="589"/>
      <c r="CT42" s="589"/>
      <c r="CU42" s="589"/>
      <c r="CV42" s="589"/>
      <c r="CW42" s="589"/>
      <c r="CX42" s="589"/>
      <c r="CY42" s="590"/>
      <c r="CZ42" s="591">
        <v>13.7</v>
      </c>
      <c r="DA42" s="592"/>
      <c r="DB42" s="592"/>
      <c r="DC42" s="593"/>
      <c r="DD42" s="594">
        <v>130433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6700</v>
      </c>
      <c r="CS43" s="607"/>
      <c r="CT43" s="607"/>
      <c r="CU43" s="607"/>
      <c r="CV43" s="607"/>
      <c r="CW43" s="607"/>
      <c r="CX43" s="607"/>
      <c r="CY43" s="608"/>
      <c r="CZ43" s="591">
        <v>0.3</v>
      </c>
      <c r="DA43" s="609"/>
      <c r="DB43" s="609"/>
      <c r="DC43" s="610"/>
      <c r="DD43" s="594">
        <v>6700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239660</v>
      </c>
      <c r="CS44" s="589"/>
      <c r="CT44" s="589"/>
      <c r="CU44" s="589"/>
      <c r="CV44" s="589"/>
      <c r="CW44" s="589"/>
      <c r="CX44" s="589"/>
      <c r="CY44" s="590"/>
      <c r="CZ44" s="591">
        <v>10.5</v>
      </c>
      <c r="DA44" s="592"/>
      <c r="DB44" s="592"/>
      <c r="DC44" s="593"/>
      <c r="DD44" s="594">
        <v>115491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21074</v>
      </c>
      <c r="CS45" s="607"/>
      <c r="CT45" s="607"/>
      <c r="CU45" s="607"/>
      <c r="CV45" s="607"/>
      <c r="CW45" s="607"/>
      <c r="CX45" s="607"/>
      <c r="CY45" s="608"/>
      <c r="CZ45" s="591">
        <v>0.9</v>
      </c>
      <c r="DA45" s="609"/>
      <c r="DB45" s="609"/>
      <c r="DC45" s="610"/>
      <c r="DD45" s="594">
        <v>1794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206300</v>
      </c>
      <c r="CS46" s="589"/>
      <c r="CT46" s="589"/>
      <c r="CU46" s="589"/>
      <c r="CV46" s="589"/>
      <c r="CW46" s="589"/>
      <c r="CX46" s="589"/>
      <c r="CY46" s="590"/>
      <c r="CZ46" s="591">
        <v>9</v>
      </c>
      <c r="DA46" s="592"/>
      <c r="DB46" s="592"/>
      <c r="DC46" s="593"/>
      <c r="DD46" s="594">
        <v>113411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74483</v>
      </c>
      <c r="CS47" s="607"/>
      <c r="CT47" s="607"/>
      <c r="CU47" s="607"/>
      <c r="CV47" s="607"/>
      <c r="CW47" s="607"/>
      <c r="CX47" s="607"/>
      <c r="CY47" s="608"/>
      <c r="CZ47" s="591">
        <v>3.2</v>
      </c>
      <c r="DA47" s="609"/>
      <c r="DB47" s="609"/>
      <c r="DC47" s="610"/>
      <c r="DD47" s="594">
        <v>14942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2291793</v>
      </c>
      <c r="CS49" s="573"/>
      <c r="CT49" s="573"/>
      <c r="CU49" s="573"/>
      <c r="CV49" s="573"/>
      <c r="CW49" s="573"/>
      <c r="CX49" s="573"/>
      <c r="CY49" s="574"/>
      <c r="CZ49" s="575">
        <v>100</v>
      </c>
      <c r="DA49" s="576"/>
      <c r="DB49" s="576"/>
      <c r="DC49" s="577"/>
      <c r="DD49" s="578">
        <v>1872975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f>ROUND(2432966/1000,0)</f>
        <v>2433</v>
      </c>
      <c r="R7" s="1101"/>
      <c r="S7" s="1101"/>
      <c r="T7" s="1101"/>
      <c r="U7" s="1101"/>
      <c r="V7" s="1101">
        <f>ROUND(2291793/1000,0)</f>
        <v>2292</v>
      </c>
      <c r="W7" s="1101"/>
      <c r="X7" s="1101"/>
      <c r="Y7" s="1101"/>
      <c r="Z7" s="1101"/>
      <c r="AA7" s="1101">
        <f>Q7-V7</f>
        <v>141</v>
      </c>
      <c r="AB7" s="1101"/>
      <c r="AC7" s="1101"/>
      <c r="AD7" s="1101"/>
      <c r="AE7" s="1102"/>
      <c r="AF7" s="1103">
        <v>69</v>
      </c>
      <c r="AG7" s="1104"/>
      <c r="AH7" s="1104"/>
      <c r="AI7" s="1104"/>
      <c r="AJ7" s="1105"/>
      <c r="AK7" s="1087" t="s">
        <v>527</v>
      </c>
      <c r="AL7" s="1088"/>
      <c r="AM7" s="1088"/>
      <c r="AN7" s="1088"/>
      <c r="AO7" s="1088"/>
      <c r="AP7" s="1088">
        <f>ROUND(1734757/1000,0)</f>
        <v>1735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f>ROUND(669/1000,9)</f>
        <v>0.66900000000000004</v>
      </c>
      <c r="CI7" s="1085"/>
      <c r="CJ7" s="1085"/>
      <c r="CK7" s="1085"/>
      <c r="CL7" s="1086"/>
      <c r="CM7" s="1084">
        <f>ROUND(34591/1000,0)</f>
        <v>35</v>
      </c>
      <c r="CN7" s="1085"/>
      <c r="CO7" s="1085"/>
      <c r="CP7" s="1085"/>
      <c r="CQ7" s="1086"/>
      <c r="CR7" s="1084">
        <f>ROUND(10000/1000,0)</f>
        <v>10</v>
      </c>
      <c r="CS7" s="1085"/>
      <c r="CT7" s="1085"/>
      <c r="CU7" s="1085"/>
      <c r="CV7" s="1086"/>
      <c r="CW7" s="1084" t="s">
        <v>537</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2433</v>
      </c>
      <c r="R23" s="1065"/>
      <c r="S23" s="1065"/>
      <c r="T23" s="1065"/>
      <c r="U23" s="1065"/>
      <c r="V23" s="1065">
        <v>2292</v>
      </c>
      <c r="W23" s="1065"/>
      <c r="X23" s="1065"/>
      <c r="Y23" s="1065"/>
      <c r="Z23" s="1065"/>
      <c r="AA23" s="1065">
        <v>141</v>
      </c>
      <c r="AB23" s="1065"/>
      <c r="AC23" s="1065"/>
      <c r="AD23" s="1065"/>
      <c r="AE23" s="1066"/>
      <c r="AF23" s="1067">
        <v>69</v>
      </c>
      <c r="AG23" s="1065"/>
      <c r="AH23" s="1065"/>
      <c r="AI23" s="1065"/>
      <c r="AJ23" s="1068"/>
      <c r="AK23" s="1069"/>
      <c r="AL23" s="1070"/>
      <c r="AM23" s="1070"/>
      <c r="AN23" s="1070"/>
      <c r="AO23" s="1070"/>
      <c r="AP23" s="1065">
        <v>1735</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f>ROUND(238626/1000,0)</f>
        <v>239</v>
      </c>
      <c r="R28" s="1050"/>
      <c r="S28" s="1050"/>
      <c r="T28" s="1050"/>
      <c r="U28" s="1050"/>
      <c r="V28" s="1050">
        <f>ROUND(233949/1000,0)</f>
        <v>234</v>
      </c>
      <c r="W28" s="1050"/>
      <c r="X28" s="1050"/>
      <c r="Y28" s="1050"/>
      <c r="Z28" s="1050"/>
      <c r="AA28" s="1050">
        <f>Q28-V28</f>
        <v>5</v>
      </c>
      <c r="AB28" s="1050"/>
      <c r="AC28" s="1050"/>
      <c r="AD28" s="1050"/>
      <c r="AE28" s="1051"/>
      <c r="AF28" s="1052">
        <v>5</v>
      </c>
      <c r="AG28" s="1050"/>
      <c r="AH28" s="1050"/>
      <c r="AI28" s="1050"/>
      <c r="AJ28" s="1053"/>
      <c r="AK28" s="1054">
        <f>ROUND(55869/1000,0)</f>
        <v>56</v>
      </c>
      <c r="AL28" s="1042"/>
      <c r="AM28" s="1042"/>
      <c r="AN28" s="1042"/>
      <c r="AO28" s="1042"/>
      <c r="AP28" s="1042" t="s">
        <v>537</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f>ROUND(263527/1000,0)</f>
        <v>264</v>
      </c>
      <c r="R29" s="1040"/>
      <c r="S29" s="1040"/>
      <c r="T29" s="1040"/>
      <c r="U29" s="1040"/>
      <c r="V29" s="1040">
        <f>ROUND(262440/1000,0)</f>
        <v>262</v>
      </c>
      <c r="W29" s="1040"/>
      <c r="X29" s="1040"/>
      <c r="Y29" s="1040"/>
      <c r="Z29" s="1040"/>
      <c r="AA29" s="1040">
        <f t="shared" ref="AA29:AA32" si="0">Q29-V29</f>
        <v>2</v>
      </c>
      <c r="AB29" s="1040"/>
      <c r="AC29" s="1040"/>
      <c r="AD29" s="1040"/>
      <c r="AE29" s="1041"/>
      <c r="AF29" s="1015">
        <v>1</v>
      </c>
      <c r="AG29" s="1016"/>
      <c r="AH29" s="1016"/>
      <c r="AI29" s="1016"/>
      <c r="AJ29" s="1017"/>
      <c r="AK29" s="976">
        <f>ROUND(45415/1000,0)</f>
        <v>45</v>
      </c>
      <c r="AL29" s="967"/>
      <c r="AM29" s="967"/>
      <c r="AN29" s="967"/>
      <c r="AO29" s="967"/>
      <c r="AP29" s="967" t="s">
        <v>537</v>
      </c>
      <c r="AQ29" s="967"/>
      <c r="AR29" s="967"/>
      <c r="AS29" s="967"/>
      <c r="AT29" s="967"/>
      <c r="AU29" s="967" t="s">
        <v>538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f>ROUND(16710/1000,0)</f>
        <v>17</v>
      </c>
      <c r="R30" s="1040"/>
      <c r="S30" s="1040"/>
      <c r="T30" s="1040"/>
      <c r="U30" s="1040"/>
      <c r="V30" s="1040">
        <f>ROUND(16506/1000,0)</f>
        <v>17</v>
      </c>
      <c r="W30" s="1040"/>
      <c r="X30" s="1040"/>
      <c r="Y30" s="1040"/>
      <c r="Z30" s="1040"/>
      <c r="AA30" s="1040">
        <f t="shared" si="0"/>
        <v>0</v>
      </c>
      <c r="AB30" s="1040"/>
      <c r="AC30" s="1040"/>
      <c r="AD30" s="1040"/>
      <c r="AE30" s="1041"/>
      <c r="AF30" s="1015">
        <v>0</v>
      </c>
      <c r="AG30" s="1016"/>
      <c r="AH30" s="1016"/>
      <c r="AI30" s="1016"/>
      <c r="AJ30" s="1017"/>
      <c r="AK30" s="976">
        <f>ROUND(7631/1000,0)</f>
        <v>8</v>
      </c>
      <c r="AL30" s="967"/>
      <c r="AM30" s="967"/>
      <c r="AN30" s="967"/>
      <c r="AO30" s="967"/>
      <c r="AP30" s="967" t="s">
        <v>537</v>
      </c>
      <c r="AQ30" s="967"/>
      <c r="AR30" s="967"/>
      <c r="AS30" s="967"/>
      <c r="AT30" s="967"/>
      <c r="AU30" s="967" t="s">
        <v>538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f>ROUND(399707/1000,0)</f>
        <v>400</v>
      </c>
      <c r="R31" s="1040"/>
      <c r="S31" s="1040"/>
      <c r="T31" s="1040"/>
      <c r="U31" s="1040"/>
      <c r="V31" s="1040">
        <f>ROUND(395939/1000,0)</f>
        <v>396</v>
      </c>
      <c r="W31" s="1040"/>
      <c r="X31" s="1040"/>
      <c r="Y31" s="1040"/>
      <c r="Z31" s="1040"/>
      <c r="AA31" s="1040">
        <f t="shared" si="0"/>
        <v>4</v>
      </c>
      <c r="AB31" s="1040"/>
      <c r="AC31" s="1040"/>
      <c r="AD31" s="1040"/>
      <c r="AE31" s="1041"/>
      <c r="AF31" s="1015">
        <v>1</v>
      </c>
      <c r="AG31" s="1016"/>
      <c r="AH31" s="1016"/>
      <c r="AI31" s="1016"/>
      <c r="AJ31" s="1017"/>
      <c r="AK31" s="976">
        <f>ROUND(304683/1000,0)</f>
        <v>305</v>
      </c>
      <c r="AL31" s="967"/>
      <c r="AM31" s="967"/>
      <c r="AN31" s="967"/>
      <c r="AO31" s="967"/>
      <c r="AP31" s="967">
        <f>ROUND(1081854/1000,0)</f>
        <v>1082</v>
      </c>
      <c r="AQ31" s="967"/>
      <c r="AR31" s="967"/>
      <c r="AS31" s="967"/>
      <c r="AT31" s="967"/>
      <c r="AU31" s="967">
        <f>ROUND(1061297/1000,9)</f>
        <v>1061.297</v>
      </c>
      <c r="AV31" s="967"/>
      <c r="AW31" s="967"/>
      <c r="AX31" s="967"/>
      <c r="AY31" s="967"/>
      <c r="AZ31" s="1038" t="s">
        <v>528</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f>ROUND(74300/1000,0)</f>
        <v>74</v>
      </c>
      <c r="R32" s="1040"/>
      <c r="S32" s="1040"/>
      <c r="T32" s="1040"/>
      <c r="U32" s="1040"/>
      <c r="V32" s="1040">
        <f>ROUND(73745/1000,0)</f>
        <v>74</v>
      </c>
      <c r="W32" s="1040"/>
      <c r="X32" s="1040"/>
      <c r="Y32" s="1040"/>
      <c r="Z32" s="1040"/>
      <c r="AA32" s="1040">
        <f t="shared" si="0"/>
        <v>0</v>
      </c>
      <c r="AB32" s="1040"/>
      <c r="AC32" s="1040"/>
      <c r="AD32" s="1040"/>
      <c r="AE32" s="1041"/>
      <c r="AF32" s="1015">
        <v>1</v>
      </c>
      <c r="AG32" s="1016"/>
      <c r="AH32" s="1016"/>
      <c r="AI32" s="1016"/>
      <c r="AJ32" s="1017"/>
      <c r="AK32" s="976">
        <f>ROUND(58454/1000,0)</f>
        <v>58</v>
      </c>
      <c r="AL32" s="967"/>
      <c r="AM32" s="967"/>
      <c r="AN32" s="967"/>
      <c r="AO32" s="967"/>
      <c r="AP32" s="967">
        <f>ROUND(439635/1000,0)</f>
        <v>440</v>
      </c>
      <c r="AQ32" s="967"/>
      <c r="AR32" s="967"/>
      <c r="AS32" s="967"/>
      <c r="AT32" s="967"/>
      <c r="AU32" s="967">
        <f>ROUND(430842/1000,0)</f>
        <v>431</v>
      </c>
      <c r="AV32" s="967"/>
      <c r="AW32" s="967"/>
      <c r="AX32" s="967"/>
      <c r="AY32" s="967"/>
      <c r="AZ32" s="1038" t="s">
        <v>528</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v>
      </c>
      <c r="AG63" s="955"/>
      <c r="AH63" s="955"/>
      <c r="AI63" s="955"/>
      <c r="AJ63" s="1026"/>
      <c r="AK63" s="1027"/>
      <c r="AL63" s="959"/>
      <c r="AM63" s="959"/>
      <c r="AN63" s="959"/>
      <c r="AO63" s="959"/>
      <c r="AP63" s="955">
        <v>1522</v>
      </c>
      <c r="AQ63" s="955"/>
      <c r="AR63" s="955"/>
      <c r="AS63" s="955"/>
      <c r="AT63" s="955"/>
      <c r="AU63" s="955">
        <v>1492</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f>ROUND(454114700/10^6,0)</f>
        <v>454</v>
      </c>
      <c r="R68" s="978"/>
      <c r="S68" s="978"/>
      <c r="T68" s="978"/>
      <c r="U68" s="978"/>
      <c r="V68" s="978">
        <f>ROUND(421659769/10^6,0)</f>
        <v>422</v>
      </c>
      <c r="W68" s="978"/>
      <c r="X68" s="978"/>
      <c r="Y68" s="978"/>
      <c r="Z68" s="978"/>
      <c r="AA68" s="978">
        <f>Q68-V68</f>
        <v>32</v>
      </c>
      <c r="AB68" s="978"/>
      <c r="AC68" s="978"/>
      <c r="AD68" s="978"/>
      <c r="AE68" s="978"/>
      <c r="AF68" s="978">
        <f>AA68</f>
        <v>32</v>
      </c>
      <c r="AG68" s="978"/>
      <c r="AH68" s="978"/>
      <c r="AI68" s="978"/>
      <c r="AJ68" s="978"/>
      <c r="AK68" s="978">
        <f>ROUND(10000000/10^6,0)</f>
        <v>10</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f>ROUND(159129658058/10^6,0)</f>
        <v>159130</v>
      </c>
      <c r="R69" s="967"/>
      <c r="S69" s="967"/>
      <c r="T69" s="967"/>
      <c r="U69" s="967"/>
      <c r="V69" s="967">
        <f>ROUND(153912126462/10^6,0)</f>
        <v>153912</v>
      </c>
      <c r="W69" s="967"/>
      <c r="X69" s="967"/>
      <c r="Y69" s="967"/>
      <c r="Z69" s="967"/>
      <c r="AA69" s="967">
        <f>Q69-V69</f>
        <v>5218</v>
      </c>
      <c r="AB69" s="967"/>
      <c r="AC69" s="967"/>
      <c r="AD69" s="967"/>
      <c r="AE69" s="967"/>
      <c r="AF69" s="967">
        <v>5216</v>
      </c>
      <c r="AG69" s="967"/>
      <c r="AH69" s="967"/>
      <c r="AI69" s="967"/>
      <c r="AJ69" s="967"/>
      <c r="AK69" s="967">
        <f>ROUND(3423726646/10^6,0)</f>
        <v>3424</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892</v>
      </c>
      <c r="R70" s="967"/>
      <c r="S70" s="967"/>
      <c r="T70" s="967"/>
      <c r="U70" s="967"/>
      <c r="V70" s="967">
        <v>845</v>
      </c>
      <c r="W70" s="967"/>
      <c r="X70" s="967"/>
      <c r="Y70" s="967"/>
      <c r="Z70" s="967"/>
      <c r="AA70" s="967">
        <v>47</v>
      </c>
      <c r="AB70" s="967"/>
      <c r="AC70" s="967"/>
      <c r="AD70" s="967"/>
      <c r="AE70" s="967"/>
      <c r="AF70" s="967">
        <v>47</v>
      </c>
      <c r="AG70" s="967"/>
      <c r="AH70" s="967"/>
      <c r="AI70" s="967"/>
      <c r="AJ70" s="967"/>
      <c r="AK70" s="967">
        <v>4</v>
      </c>
      <c r="AL70" s="967"/>
      <c r="AM70" s="967"/>
      <c r="AN70" s="967"/>
      <c r="AO70" s="967"/>
      <c r="AP70" s="967" t="s">
        <v>537</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f>ROUND(169628300/10^6,0)</f>
        <v>170</v>
      </c>
      <c r="R71" s="967"/>
      <c r="S71" s="967"/>
      <c r="T71" s="967"/>
      <c r="U71" s="967"/>
      <c r="V71" s="967">
        <f>ROUND(165579500/10^6,0)</f>
        <v>166</v>
      </c>
      <c r="W71" s="967"/>
      <c r="X71" s="967"/>
      <c r="Y71" s="967"/>
      <c r="Z71" s="967"/>
      <c r="AA71" s="967">
        <f t="shared" ref="AA71:AA75" si="1">Q71-V71</f>
        <v>4</v>
      </c>
      <c r="AB71" s="967"/>
      <c r="AC71" s="967"/>
      <c r="AD71" s="967"/>
      <c r="AE71" s="967"/>
      <c r="AF71" s="967">
        <f>AA71</f>
        <v>4</v>
      </c>
      <c r="AG71" s="967"/>
      <c r="AH71" s="967"/>
      <c r="AI71" s="967"/>
      <c r="AJ71" s="967"/>
      <c r="AK71" s="967">
        <f>ROUND(9657000/10^6,0)</f>
        <v>10</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f>ROUND(187062055/10^6,0)</f>
        <v>187</v>
      </c>
      <c r="R72" s="967"/>
      <c r="S72" s="967"/>
      <c r="T72" s="967"/>
      <c r="U72" s="967"/>
      <c r="V72" s="967">
        <f>ROUND(181054570/10^6,0)</f>
        <v>181</v>
      </c>
      <c r="W72" s="967"/>
      <c r="X72" s="967"/>
      <c r="Y72" s="967"/>
      <c r="Z72" s="967"/>
      <c r="AA72" s="967">
        <f>Q72-V72</f>
        <v>6</v>
      </c>
      <c r="AB72" s="967"/>
      <c r="AC72" s="967"/>
      <c r="AD72" s="967"/>
      <c r="AE72" s="967"/>
      <c r="AF72" s="967">
        <f>AA72</f>
        <v>6</v>
      </c>
      <c r="AG72" s="967"/>
      <c r="AH72" s="967"/>
      <c r="AI72" s="967"/>
      <c r="AJ72" s="967"/>
      <c r="AK72" s="967" t="s">
        <v>538</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f>ROUND(5742267972/10^6,0)</f>
        <v>5742</v>
      </c>
      <c r="R73" s="967"/>
      <c r="S73" s="967"/>
      <c r="T73" s="967"/>
      <c r="U73" s="967"/>
      <c r="V73" s="967">
        <f>ROUND(5684835970/10^6,0)</f>
        <v>5685</v>
      </c>
      <c r="W73" s="967"/>
      <c r="X73" s="967"/>
      <c r="Y73" s="967"/>
      <c r="Z73" s="967"/>
      <c r="AA73" s="967">
        <f t="shared" si="1"/>
        <v>57</v>
      </c>
      <c r="AB73" s="967"/>
      <c r="AC73" s="967"/>
      <c r="AD73" s="967"/>
      <c r="AE73" s="967"/>
      <c r="AF73" s="967">
        <f>AA73-ROUND(35000/1000,0)</f>
        <v>22</v>
      </c>
      <c r="AG73" s="967"/>
      <c r="AH73" s="967"/>
      <c r="AI73" s="967"/>
      <c r="AJ73" s="967"/>
      <c r="AK73" s="967">
        <f>ROUND(168936000/10^6,0)</f>
        <v>169</v>
      </c>
      <c r="AL73" s="967"/>
      <c r="AM73" s="967"/>
      <c r="AN73" s="967"/>
      <c r="AO73" s="967"/>
      <c r="AP73" s="967">
        <f>ROUND(1972458/1000,0)</f>
        <v>1972</v>
      </c>
      <c r="AQ73" s="967"/>
      <c r="AR73" s="967"/>
      <c r="AS73" s="967"/>
      <c r="AT73" s="967"/>
      <c r="AU73" s="967">
        <f>ROUND(9931/1000,0)</f>
        <v>10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f>ROUND(4784695560/10^6,0)</f>
        <v>4785</v>
      </c>
      <c r="R74" s="967"/>
      <c r="S74" s="967"/>
      <c r="T74" s="967"/>
      <c r="U74" s="967"/>
      <c r="V74" s="967">
        <f>ROUND(4617698527/10^6,0)</f>
        <v>4618</v>
      </c>
      <c r="W74" s="967"/>
      <c r="X74" s="967"/>
      <c r="Y74" s="967"/>
      <c r="Z74" s="967"/>
      <c r="AA74" s="967">
        <f t="shared" si="1"/>
        <v>167</v>
      </c>
      <c r="AB74" s="967"/>
      <c r="AC74" s="967"/>
      <c r="AD74" s="967"/>
      <c r="AE74" s="967"/>
      <c r="AF74" s="967">
        <f>AA74</f>
        <v>167</v>
      </c>
      <c r="AG74" s="967"/>
      <c r="AH74" s="967"/>
      <c r="AI74" s="967"/>
      <c r="AJ74" s="967"/>
      <c r="AK74" s="967">
        <f>ROUND(11016000/10^6,0)</f>
        <v>11</v>
      </c>
      <c r="AL74" s="967"/>
      <c r="AM74" s="967"/>
      <c r="AN74" s="967"/>
      <c r="AO74" s="967"/>
      <c r="AP74" s="967">
        <f>ROUND(3610573/1000,0)</f>
        <v>3611</v>
      </c>
      <c r="AQ74" s="967"/>
      <c r="AR74" s="967"/>
      <c r="AS74" s="967"/>
      <c r="AT74" s="967"/>
      <c r="AU74" s="967">
        <f>ROUND(5802/1000,0)</f>
        <v>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535</v>
      </c>
      <c r="C75" s="971"/>
      <c r="D75" s="971"/>
      <c r="E75" s="971"/>
      <c r="F75" s="971"/>
      <c r="G75" s="971"/>
      <c r="H75" s="971"/>
      <c r="I75" s="971"/>
      <c r="J75" s="971"/>
      <c r="K75" s="971"/>
      <c r="L75" s="971"/>
      <c r="M75" s="971"/>
      <c r="N75" s="971"/>
      <c r="O75" s="971"/>
      <c r="P75" s="972"/>
      <c r="Q75" s="974">
        <f>ROUND(12663834754/10^6,0)</f>
        <v>12664</v>
      </c>
      <c r="R75" s="975"/>
      <c r="S75" s="975"/>
      <c r="T75" s="975"/>
      <c r="U75" s="976"/>
      <c r="V75" s="977">
        <f>ROUND(11119749254/10^6,0)</f>
        <v>11120</v>
      </c>
      <c r="W75" s="975"/>
      <c r="X75" s="975"/>
      <c r="Y75" s="975"/>
      <c r="Z75" s="976"/>
      <c r="AA75" s="977">
        <f t="shared" si="1"/>
        <v>1544</v>
      </c>
      <c r="AB75" s="975"/>
      <c r="AC75" s="975"/>
      <c r="AD75" s="975"/>
      <c r="AE75" s="976"/>
      <c r="AF75" s="977">
        <f>AA75</f>
        <v>1544</v>
      </c>
      <c r="AG75" s="975"/>
      <c r="AH75" s="975"/>
      <c r="AI75" s="975"/>
      <c r="AJ75" s="976"/>
      <c r="AK75" s="977" t="s">
        <v>538</v>
      </c>
      <c r="AL75" s="975"/>
      <c r="AM75" s="975"/>
      <c r="AN75" s="975"/>
      <c r="AO75" s="976"/>
      <c r="AP75" s="977" t="s">
        <v>537</v>
      </c>
      <c r="AQ75" s="975"/>
      <c r="AR75" s="975"/>
      <c r="AS75" s="975"/>
      <c r="AT75" s="976"/>
      <c r="AU75" s="977" t="s">
        <v>537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7038</v>
      </c>
      <c r="AG88" s="955"/>
      <c r="AH88" s="955"/>
      <c r="AI88" s="955"/>
      <c r="AJ88" s="955"/>
      <c r="AK88" s="959"/>
      <c r="AL88" s="959"/>
      <c r="AM88" s="959"/>
      <c r="AN88" s="959"/>
      <c r="AO88" s="959"/>
      <c r="AP88" s="955">
        <v>5583</v>
      </c>
      <c r="AQ88" s="955"/>
      <c r="AR88" s="955"/>
      <c r="AS88" s="955"/>
      <c r="AT88" s="955"/>
      <c r="AU88" s="955">
        <v>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288</v>
      </c>
      <c r="AG109" s="888"/>
      <c r="AH109" s="888"/>
      <c r="AI109" s="888"/>
      <c r="AJ109" s="889"/>
      <c r="AK109" s="890" t="s">
        <v>287</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288</v>
      </c>
      <c r="BW109" s="888"/>
      <c r="BX109" s="888"/>
      <c r="BY109" s="888"/>
      <c r="BZ109" s="889"/>
      <c r="CA109" s="890" t="s">
        <v>287</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288</v>
      </c>
      <c r="DM109" s="888"/>
      <c r="DN109" s="888"/>
      <c r="DO109" s="888"/>
      <c r="DP109" s="889"/>
      <c r="DQ109" s="890" t="s">
        <v>287</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281177</v>
      </c>
      <c r="AB110" s="873"/>
      <c r="AC110" s="873"/>
      <c r="AD110" s="873"/>
      <c r="AE110" s="874"/>
      <c r="AF110" s="875">
        <v>281988</v>
      </c>
      <c r="AG110" s="873"/>
      <c r="AH110" s="873"/>
      <c r="AI110" s="873"/>
      <c r="AJ110" s="874"/>
      <c r="AK110" s="875">
        <v>282561</v>
      </c>
      <c r="AL110" s="873"/>
      <c r="AM110" s="873"/>
      <c r="AN110" s="873"/>
      <c r="AO110" s="874"/>
      <c r="AP110" s="876">
        <v>26.5</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2052466</v>
      </c>
      <c r="BR110" s="800"/>
      <c r="BS110" s="800"/>
      <c r="BT110" s="800"/>
      <c r="BU110" s="800"/>
      <c r="BV110" s="800">
        <v>1903187</v>
      </c>
      <c r="BW110" s="800"/>
      <c r="BX110" s="800"/>
      <c r="BY110" s="800"/>
      <c r="BZ110" s="800"/>
      <c r="CA110" s="800">
        <v>1734757</v>
      </c>
      <c r="CB110" s="800"/>
      <c r="CC110" s="800"/>
      <c r="CD110" s="800"/>
      <c r="CE110" s="800"/>
      <c r="CF110" s="861">
        <v>162.9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15900</v>
      </c>
      <c r="BR111" s="771"/>
      <c r="BS111" s="771"/>
      <c r="BT111" s="771"/>
      <c r="BU111" s="771"/>
      <c r="BV111" s="771">
        <v>10450</v>
      </c>
      <c r="BW111" s="771"/>
      <c r="BX111" s="771"/>
      <c r="BY111" s="771"/>
      <c r="BZ111" s="771"/>
      <c r="CA111" s="771">
        <v>5150</v>
      </c>
      <c r="CB111" s="771"/>
      <c r="CC111" s="771"/>
      <c r="CD111" s="771"/>
      <c r="CE111" s="771"/>
      <c r="CF111" s="848">
        <v>0.5</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1525765</v>
      </c>
      <c r="BR112" s="771"/>
      <c r="BS112" s="771"/>
      <c r="BT112" s="771"/>
      <c r="BU112" s="771"/>
      <c r="BV112" s="771">
        <v>1524133</v>
      </c>
      <c r="BW112" s="771"/>
      <c r="BX112" s="771"/>
      <c r="BY112" s="771"/>
      <c r="BZ112" s="771"/>
      <c r="CA112" s="771">
        <v>1492139</v>
      </c>
      <c r="CB112" s="771"/>
      <c r="CC112" s="771"/>
      <c r="CD112" s="771"/>
      <c r="CE112" s="771"/>
      <c r="CF112" s="848">
        <v>140.1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117210</v>
      </c>
      <c r="AB113" s="909"/>
      <c r="AC113" s="909"/>
      <c r="AD113" s="909"/>
      <c r="AE113" s="910"/>
      <c r="AF113" s="911">
        <v>114187</v>
      </c>
      <c r="AG113" s="909"/>
      <c r="AH113" s="909"/>
      <c r="AI113" s="909"/>
      <c r="AJ113" s="910"/>
      <c r="AK113" s="911">
        <v>114865</v>
      </c>
      <c r="AL113" s="909"/>
      <c r="AM113" s="909"/>
      <c r="AN113" s="909"/>
      <c r="AO113" s="910"/>
      <c r="AP113" s="912">
        <v>10.8</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23093</v>
      </c>
      <c r="BR113" s="771"/>
      <c r="BS113" s="771"/>
      <c r="BT113" s="771"/>
      <c r="BU113" s="771"/>
      <c r="BV113" s="771">
        <v>18453</v>
      </c>
      <c r="BW113" s="771"/>
      <c r="BX113" s="771"/>
      <c r="BY113" s="771"/>
      <c r="BZ113" s="771"/>
      <c r="CA113" s="771">
        <v>15733</v>
      </c>
      <c r="CB113" s="771"/>
      <c r="CC113" s="771"/>
      <c r="CD113" s="771"/>
      <c r="CE113" s="771"/>
      <c r="CF113" s="848">
        <v>1.5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5960</v>
      </c>
      <c r="AB114" s="784"/>
      <c r="AC114" s="784"/>
      <c r="AD114" s="784"/>
      <c r="AE114" s="785"/>
      <c r="AF114" s="786">
        <v>4898</v>
      </c>
      <c r="AG114" s="784"/>
      <c r="AH114" s="784"/>
      <c r="AI114" s="784"/>
      <c r="AJ114" s="785"/>
      <c r="AK114" s="786">
        <v>4841</v>
      </c>
      <c r="AL114" s="784"/>
      <c r="AM114" s="784"/>
      <c r="AN114" s="784"/>
      <c r="AO114" s="785"/>
      <c r="AP114" s="754">
        <v>0.5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148258</v>
      </c>
      <c r="BR114" s="771"/>
      <c r="BS114" s="771"/>
      <c r="BT114" s="771"/>
      <c r="BU114" s="771"/>
      <c r="BV114" s="771">
        <v>249125</v>
      </c>
      <c r="BW114" s="771"/>
      <c r="BX114" s="771"/>
      <c r="BY114" s="771"/>
      <c r="BZ114" s="771"/>
      <c r="CA114" s="771">
        <v>224137</v>
      </c>
      <c r="CB114" s="771"/>
      <c r="CC114" s="771"/>
      <c r="CD114" s="771"/>
      <c r="CE114" s="771"/>
      <c r="CF114" s="848">
        <v>21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5635</v>
      </c>
      <c r="AB115" s="909"/>
      <c r="AC115" s="909"/>
      <c r="AD115" s="909"/>
      <c r="AE115" s="910"/>
      <c r="AF115" s="911">
        <v>5470</v>
      </c>
      <c r="AG115" s="909"/>
      <c r="AH115" s="909"/>
      <c r="AI115" s="909"/>
      <c r="AJ115" s="910"/>
      <c r="AK115" s="911">
        <v>5305</v>
      </c>
      <c r="AL115" s="909"/>
      <c r="AM115" s="909"/>
      <c r="AN115" s="909"/>
      <c r="AO115" s="910"/>
      <c r="AP115" s="912">
        <v>0.5</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15900</v>
      </c>
      <c r="DH116" s="784"/>
      <c r="DI116" s="784"/>
      <c r="DJ116" s="784"/>
      <c r="DK116" s="785"/>
      <c r="DL116" s="786">
        <v>10450</v>
      </c>
      <c r="DM116" s="784"/>
      <c r="DN116" s="784"/>
      <c r="DO116" s="784"/>
      <c r="DP116" s="785"/>
      <c r="DQ116" s="786">
        <v>5150</v>
      </c>
      <c r="DR116" s="784"/>
      <c r="DS116" s="784"/>
      <c r="DT116" s="784"/>
      <c r="DU116" s="785"/>
      <c r="DV116" s="754">
        <v>0.5</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409982</v>
      </c>
      <c r="AB117" s="895"/>
      <c r="AC117" s="895"/>
      <c r="AD117" s="895"/>
      <c r="AE117" s="896"/>
      <c r="AF117" s="898">
        <v>406543</v>
      </c>
      <c r="AG117" s="895"/>
      <c r="AH117" s="895"/>
      <c r="AI117" s="895"/>
      <c r="AJ117" s="896"/>
      <c r="AK117" s="898">
        <v>407572</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288</v>
      </c>
      <c r="AG118" s="888"/>
      <c r="AH118" s="888"/>
      <c r="AI118" s="888"/>
      <c r="AJ118" s="889"/>
      <c r="AK118" s="890" t="s">
        <v>287</v>
      </c>
      <c r="AL118" s="888"/>
      <c r="AM118" s="888"/>
      <c r="AN118" s="888"/>
      <c r="AO118" s="889"/>
      <c r="AP118" s="891" t="s">
        <v>401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429</v>
      </c>
      <c r="BP118" s="838"/>
      <c r="BQ118" s="857">
        <v>3765482</v>
      </c>
      <c r="BR118" s="858"/>
      <c r="BS118" s="858"/>
      <c r="BT118" s="858"/>
      <c r="BU118" s="858"/>
      <c r="BV118" s="858">
        <v>3705348</v>
      </c>
      <c r="BW118" s="858"/>
      <c r="BX118" s="858"/>
      <c r="BY118" s="858"/>
      <c r="BZ118" s="858"/>
      <c r="CA118" s="858">
        <v>3471916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2434302</v>
      </c>
      <c r="BR119" s="800"/>
      <c r="BS119" s="800"/>
      <c r="BT119" s="800"/>
      <c r="BU119" s="800"/>
      <c r="BV119" s="800">
        <v>2658237</v>
      </c>
      <c r="BW119" s="800"/>
      <c r="BX119" s="800"/>
      <c r="BY119" s="800"/>
      <c r="BZ119" s="800"/>
      <c r="CA119" s="800">
        <v>2370038</v>
      </c>
      <c r="CB119" s="800"/>
      <c r="CC119" s="800"/>
      <c r="CD119" s="800"/>
      <c r="CE119" s="800"/>
      <c r="CF119" s="861">
        <v>222.5</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93886</v>
      </c>
      <c r="BR120" s="771"/>
      <c r="BS120" s="771"/>
      <c r="BT120" s="771"/>
      <c r="BU120" s="771"/>
      <c r="BV120" s="771">
        <v>64850</v>
      </c>
      <c r="BW120" s="771"/>
      <c r="BX120" s="771"/>
      <c r="BY120" s="771"/>
      <c r="BZ120" s="771"/>
      <c r="CA120" s="771">
        <v>45293</v>
      </c>
      <c r="CB120" s="771"/>
      <c r="CC120" s="771"/>
      <c r="CD120" s="771"/>
      <c r="CE120" s="771"/>
      <c r="CF120" s="848">
        <v>4.3</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1027821</v>
      </c>
      <c r="DH120" s="800"/>
      <c r="DI120" s="800"/>
      <c r="DJ120" s="800"/>
      <c r="DK120" s="800"/>
      <c r="DL120" s="800">
        <v>1058649</v>
      </c>
      <c r="DM120" s="800"/>
      <c r="DN120" s="800"/>
      <c r="DO120" s="800"/>
      <c r="DP120" s="800"/>
      <c r="DQ120" s="800">
        <v>1061297</v>
      </c>
      <c r="DR120" s="800"/>
      <c r="DS120" s="800"/>
      <c r="DT120" s="800"/>
      <c r="DU120" s="800"/>
      <c r="DV120" s="801">
        <v>99.6</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2292143</v>
      </c>
      <c r="BR121" s="858"/>
      <c r="BS121" s="858"/>
      <c r="BT121" s="858"/>
      <c r="BU121" s="858"/>
      <c r="BV121" s="858">
        <v>2183948</v>
      </c>
      <c r="BW121" s="858"/>
      <c r="BX121" s="858"/>
      <c r="BY121" s="858"/>
      <c r="BZ121" s="858"/>
      <c r="CA121" s="858">
        <v>2040645</v>
      </c>
      <c r="CB121" s="858"/>
      <c r="CC121" s="858"/>
      <c r="CD121" s="858"/>
      <c r="CE121" s="858"/>
      <c r="CF121" s="859">
        <v>191.6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497944</v>
      </c>
      <c r="DH121" s="771"/>
      <c r="DI121" s="771"/>
      <c r="DJ121" s="771"/>
      <c r="DK121" s="771"/>
      <c r="DL121" s="771">
        <v>465484</v>
      </c>
      <c r="DM121" s="771"/>
      <c r="DN121" s="771"/>
      <c r="DO121" s="771"/>
      <c r="DP121" s="771"/>
      <c r="DQ121" s="771">
        <v>430842</v>
      </c>
      <c r="DR121" s="771"/>
      <c r="DS121" s="771"/>
      <c r="DT121" s="771"/>
      <c r="DU121" s="771"/>
      <c r="DV121" s="823">
        <v>40.5</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438</v>
      </c>
      <c r="BP122" s="838"/>
      <c r="BQ122" s="839">
        <v>4820331</v>
      </c>
      <c r="BR122" s="840"/>
      <c r="BS122" s="840"/>
      <c r="BT122" s="840"/>
      <c r="BU122" s="840"/>
      <c r="BV122" s="840">
        <v>4907035</v>
      </c>
      <c r="BW122" s="840"/>
      <c r="BX122" s="840"/>
      <c r="BY122" s="840"/>
      <c r="BZ122" s="840"/>
      <c r="CA122" s="840">
        <v>4455976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5000</v>
      </c>
      <c r="AB123" s="784"/>
      <c r="AC123" s="784"/>
      <c r="AD123" s="784"/>
      <c r="AE123" s="785"/>
      <c r="AF123" s="786">
        <v>5000</v>
      </c>
      <c r="AG123" s="784"/>
      <c r="AH123" s="784"/>
      <c r="AI123" s="784"/>
      <c r="AJ123" s="785"/>
      <c r="AK123" s="786">
        <v>5000</v>
      </c>
      <c r="AL123" s="784"/>
      <c r="AM123" s="784"/>
      <c r="AN123" s="784"/>
      <c r="AO123" s="785"/>
      <c r="AP123" s="754">
        <v>0.5</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222</v>
      </c>
      <c r="BR123" s="832"/>
      <c r="BS123" s="832"/>
      <c r="BT123" s="832"/>
      <c r="BU123" s="832"/>
      <c r="BV123" s="832" t="s">
        <v>222</v>
      </c>
      <c r="BW123" s="832"/>
      <c r="BX123" s="832"/>
      <c r="BY123" s="832"/>
      <c r="BZ123" s="832"/>
      <c r="CA123" s="832" t="s">
        <v>222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635</v>
      </c>
      <c r="AB127" s="784"/>
      <c r="AC127" s="784"/>
      <c r="AD127" s="784"/>
      <c r="AE127" s="785"/>
      <c r="AF127" s="786">
        <v>470</v>
      </c>
      <c r="AG127" s="784"/>
      <c r="AH127" s="784"/>
      <c r="AI127" s="784"/>
      <c r="AJ127" s="785"/>
      <c r="AK127" s="786">
        <v>305</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18197</v>
      </c>
      <c r="AB128" s="724"/>
      <c r="AC128" s="724"/>
      <c r="AD128" s="724"/>
      <c r="AE128" s="725"/>
      <c r="AF128" s="726">
        <v>17667</v>
      </c>
      <c r="AG128" s="724"/>
      <c r="AH128" s="724"/>
      <c r="AI128" s="724"/>
      <c r="AJ128" s="725"/>
      <c r="AK128" s="726">
        <v>18167</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1496824</v>
      </c>
      <c r="AB129" s="784"/>
      <c r="AC129" s="784"/>
      <c r="AD129" s="784"/>
      <c r="AE129" s="785"/>
      <c r="AF129" s="786">
        <v>1491761</v>
      </c>
      <c r="AG129" s="784"/>
      <c r="AH129" s="784"/>
      <c r="AI129" s="784"/>
      <c r="AJ129" s="785"/>
      <c r="AK129" s="786">
        <v>1325684</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246645</v>
      </c>
      <c r="AB130" s="784"/>
      <c r="AC130" s="784"/>
      <c r="AD130" s="784"/>
      <c r="AE130" s="785"/>
      <c r="AF130" s="786">
        <v>255506</v>
      </c>
      <c r="AG130" s="784"/>
      <c r="AH130" s="784"/>
      <c r="AI130" s="784"/>
      <c r="AJ130" s="785"/>
      <c r="AK130" s="786">
        <v>260658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222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1250179</v>
      </c>
      <c r="AB131" s="717"/>
      <c r="AC131" s="717"/>
      <c r="AD131" s="717"/>
      <c r="AE131" s="718"/>
      <c r="AF131" s="719">
        <v>1236255</v>
      </c>
      <c r="AG131" s="717"/>
      <c r="AH131" s="717"/>
      <c r="AI131" s="717"/>
      <c r="AJ131" s="718"/>
      <c r="AK131" s="719">
        <v>1065026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11.609537509999999</v>
      </c>
      <c r="AB132" s="740"/>
      <c r="AC132" s="740"/>
      <c r="AD132" s="740"/>
      <c r="AE132" s="741"/>
      <c r="AF132" s="742">
        <v>10.78822735</v>
      </c>
      <c r="AG132" s="740"/>
      <c r="AH132" s="740"/>
      <c r="AI132" s="740"/>
      <c r="AJ132" s="741"/>
      <c r="AK132" s="742">
        <v>12.088625070000001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13.9</v>
      </c>
      <c r="AB133" s="749"/>
      <c r="AC133" s="749"/>
      <c r="AD133" s="749"/>
      <c r="AE133" s="750"/>
      <c r="AF133" s="748">
        <v>12.6</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349502</v>
      </c>
      <c r="L9" s="264">
        <v>237272</v>
      </c>
      <c r="M9" s="265">
        <v>189429</v>
      </c>
      <c r="N9" s="266">
        <v>25.3</v>
      </c>
    </row>
    <row r="10" spans="1:16" x14ac:dyDescent="0.15">
      <c r="A10" s="248"/>
      <c r="B10" s="244"/>
      <c r="C10" s="244"/>
      <c r="D10" s="244"/>
      <c r="E10" s="244"/>
      <c r="F10" s="244"/>
      <c r="G10" s="1133" t="s">
        <v>471</v>
      </c>
      <c r="H10" s="1134"/>
      <c r="I10" s="1134"/>
      <c r="J10" s="1135"/>
      <c r="K10" s="267">
        <v>15872</v>
      </c>
      <c r="L10" s="268">
        <v>10775</v>
      </c>
      <c r="M10" s="269">
        <v>18027</v>
      </c>
      <c r="N10" s="270">
        <v>-40.200000000000003</v>
      </c>
    </row>
    <row r="11" spans="1:16" ht="13.5" customHeight="1" x14ac:dyDescent="0.15">
      <c r="A11" s="248"/>
      <c r="B11" s="244"/>
      <c r="C11" s="244"/>
      <c r="D11" s="244"/>
      <c r="E11" s="244"/>
      <c r="F11" s="244"/>
      <c r="G11" s="1133" t="s">
        <v>472</v>
      </c>
      <c r="H11" s="1134"/>
      <c r="I11" s="1134"/>
      <c r="J11" s="1135"/>
      <c r="K11" s="267">
        <v>37769</v>
      </c>
      <c r="L11" s="268">
        <v>25641</v>
      </c>
      <c r="M11" s="269">
        <v>27251</v>
      </c>
      <c r="N11" s="270">
        <v>-5.9</v>
      </c>
    </row>
    <row r="12" spans="1:16" ht="13.5" customHeight="1" x14ac:dyDescent="0.15">
      <c r="A12" s="248"/>
      <c r="B12" s="244"/>
      <c r="C12" s="244"/>
      <c r="D12" s="244"/>
      <c r="E12" s="244"/>
      <c r="F12" s="244"/>
      <c r="G12" s="1133" t="s">
        <v>473</v>
      </c>
      <c r="H12" s="1134"/>
      <c r="I12" s="1134"/>
      <c r="J12" s="1135"/>
      <c r="K12" s="267" t="s">
        <v>474</v>
      </c>
      <c r="L12" s="268" t="s">
        <v>474</v>
      </c>
      <c r="M12" s="269">
        <v>4133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28303</v>
      </c>
      <c r="L14" s="268">
        <v>19215</v>
      </c>
      <c r="M14" s="269">
        <v>9019</v>
      </c>
      <c r="N14" s="270">
        <v>113.1</v>
      </c>
    </row>
    <row r="15" spans="1:16" ht="13.5" customHeight="1" x14ac:dyDescent="0.15">
      <c r="A15" s="248"/>
      <c r="B15" s="244"/>
      <c r="C15" s="244"/>
      <c r="D15" s="244"/>
      <c r="E15" s="244"/>
      <c r="F15" s="244"/>
      <c r="G15" s="1133" t="s">
        <v>477</v>
      </c>
      <c r="H15" s="1134"/>
      <c r="I15" s="1134"/>
      <c r="J15" s="1135"/>
      <c r="K15" s="267">
        <v>6700</v>
      </c>
      <c r="L15" s="268">
        <v>4549</v>
      </c>
      <c r="M15" s="269">
        <v>5105</v>
      </c>
      <c r="N15" s="270">
        <v>-10.9</v>
      </c>
    </row>
    <row r="16" spans="1:16" x14ac:dyDescent="0.15">
      <c r="A16" s="248"/>
      <c r="B16" s="244"/>
      <c r="C16" s="244"/>
      <c r="D16" s="244"/>
      <c r="E16" s="244"/>
      <c r="F16" s="244"/>
      <c r="G16" s="1136" t="s">
        <v>478</v>
      </c>
      <c r="H16" s="1137"/>
      <c r="I16" s="1137"/>
      <c r="J16" s="1138"/>
      <c r="K16" s="268">
        <v>-41706</v>
      </c>
      <c r="L16" s="268">
        <v>-28314</v>
      </c>
      <c r="M16" s="269">
        <v>-20971</v>
      </c>
      <c r="N16" s="270">
        <v>35</v>
      </c>
    </row>
    <row r="17" spans="1:16" x14ac:dyDescent="0.15">
      <c r="A17" s="248"/>
      <c r="B17" s="244"/>
      <c r="C17" s="244"/>
      <c r="D17" s="244"/>
      <c r="E17" s="244"/>
      <c r="F17" s="244"/>
      <c r="G17" s="1136" t="s">
        <v>171</v>
      </c>
      <c r="H17" s="1137"/>
      <c r="I17" s="1137"/>
      <c r="J17" s="1138"/>
      <c r="K17" s="268">
        <v>396440</v>
      </c>
      <c r="L17" s="268">
        <v>269138</v>
      </c>
      <c r="M17" s="269">
        <v>231994</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25.8</v>
      </c>
      <c r="L21" s="281">
        <v>21.1</v>
      </c>
      <c r="M21" s="282">
        <v>4.7</v>
      </c>
      <c r="N21" s="249"/>
      <c r="O21" s="283"/>
      <c r="P21" s="279"/>
    </row>
    <row r="22" spans="1:16" s="284" customFormat="1" x14ac:dyDescent="0.15">
      <c r="A22" s="279"/>
      <c r="B22" s="249"/>
      <c r="C22" s="249"/>
      <c r="D22" s="249"/>
      <c r="E22" s="249"/>
      <c r="F22" s="249"/>
      <c r="G22" s="1130" t="s">
        <v>484</v>
      </c>
      <c r="H22" s="1131"/>
      <c r="I22" s="1131"/>
      <c r="J22" s="1132"/>
      <c r="K22" s="285">
        <v>93.9</v>
      </c>
      <c r="L22" s="286">
        <v>95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282561</v>
      </c>
      <c r="L32" s="294">
        <v>191827</v>
      </c>
      <c r="M32" s="295">
        <v>144190</v>
      </c>
      <c r="N32" s="296">
        <v>33</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114865</v>
      </c>
      <c r="L35" s="294">
        <v>77980</v>
      </c>
      <c r="M35" s="295">
        <v>29858</v>
      </c>
      <c r="N35" s="296">
        <v>161.19999999999999</v>
      </c>
    </row>
    <row r="36" spans="1:16" ht="27" customHeight="1" x14ac:dyDescent="0.15">
      <c r="A36" s="248"/>
      <c r="B36" s="244"/>
      <c r="C36" s="244"/>
      <c r="D36" s="244"/>
      <c r="E36" s="244"/>
      <c r="F36" s="244"/>
      <c r="G36" s="1121" t="s">
        <v>491</v>
      </c>
      <c r="H36" s="1122"/>
      <c r="I36" s="1122"/>
      <c r="J36" s="1123"/>
      <c r="K36" s="294">
        <v>4841</v>
      </c>
      <c r="L36" s="294">
        <v>3286</v>
      </c>
      <c r="M36" s="295">
        <v>6079</v>
      </c>
      <c r="N36" s="296">
        <v>-45.9</v>
      </c>
    </row>
    <row r="37" spans="1:16" ht="13.5" customHeight="1" x14ac:dyDescent="0.15">
      <c r="A37" s="248"/>
      <c r="B37" s="244"/>
      <c r="C37" s="244"/>
      <c r="D37" s="244"/>
      <c r="E37" s="244"/>
      <c r="F37" s="244"/>
      <c r="G37" s="1121" t="s">
        <v>492</v>
      </c>
      <c r="H37" s="1122"/>
      <c r="I37" s="1122"/>
      <c r="J37" s="1123"/>
      <c r="K37" s="294">
        <v>5305</v>
      </c>
      <c r="L37" s="294">
        <v>3601</v>
      </c>
      <c r="M37" s="295">
        <v>2554</v>
      </c>
      <c r="N37" s="296">
        <v>41</v>
      </c>
    </row>
    <row r="38" spans="1:16" ht="27" customHeight="1" x14ac:dyDescent="0.15">
      <c r="A38" s="248"/>
      <c r="B38" s="244"/>
      <c r="C38" s="244"/>
      <c r="D38" s="244"/>
      <c r="E38" s="244"/>
      <c r="F38" s="244"/>
      <c r="G38" s="1124" t="s">
        <v>493</v>
      </c>
      <c r="H38" s="1125"/>
      <c r="I38" s="1125"/>
      <c r="J38" s="1126"/>
      <c r="K38" s="297" t="s">
        <v>474</v>
      </c>
      <c r="L38" s="297" t="s">
        <v>474</v>
      </c>
      <c r="M38" s="298">
        <v>44</v>
      </c>
      <c r="N38" s="299" t="s">
        <v>474</v>
      </c>
      <c r="O38" s="293"/>
    </row>
    <row r="39" spans="1:16" x14ac:dyDescent="0.15">
      <c r="A39" s="248"/>
      <c r="B39" s="244"/>
      <c r="C39" s="244"/>
      <c r="D39" s="244"/>
      <c r="E39" s="244"/>
      <c r="F39" s="244"/>
      <c r="G39" s="1124" t="s">
        <v>494</v>
      </c>
      <c r="H39" s="1125"/>
      <c r="I39" s="1125"/>
      <c r="J39" s="1126"/>
      <c r="K39" s="300">
        <v>-18167</v>
      </c>
      <c r="L39" s="300">
        <v>-12333</v>
      </c>
      <c r="M39" s="301">
        <v>-7957</v>
      </c>
      <c r="N39" s="302">
        <v>55</v>
      </c>
      <c r="O39" s="293"/>
    </row>
    <row r="40" spans="1:16" ht="27" customHeight="1" x14ac:dyDescent="0.15">
      <c r="A40" s="248"/>
      <c r="B40" s="244"/>
      <c r="C40" s="244"/>
      <c r="D40" s="244"/>
      <c r="E40" s="244"/>
      <c r="F40" s="244"/>
      <c r="G40" s="1121" t="s">
        <v>495</v>
      </c>
      <c r="H40" s="1122"/>
      <c r="I40" s="1122"/>
      <c r="J40" s="1123"/>
      <c r="K40" s="300">
        <v>-260658</v>
      </c>
      <c r="L40" s="300">
        <v>-176957</v>
      </c>
      <c r="M40" s="301">
        <v>-129245</v>
      </c>
      <c r="N40" s="302">
        <v>36.9</v>
      </c>
      <c r="O40" s="293"/>
    </row>
    <row r="41" spans="1:16" x14ac:dyDescent="0.15">
      <c r="A41" s="248"/>
      <c r="B41" s="244"/>
      <c r="C41" s="244"/>
      <c r="D41" s="244"/>
      <c r="E41" s="244"/>
      <c r="F41" s="244"/>
      <c r="G41" s="1127" t="s">
        <v>282</v>
      </c>
      <c r="H41" s="1128"/>
      <c r="I41" s="1128"/>
      <c r="J41" s="1129"/>
      <c r="K41" s="294">
        <v>128747</v>
      </c>
      <c r="L41" s="300">
        <v>87405</v>
      </c>
      <c r="M41" s="301">
        <v>45523</v>
      </c>
      <c r="N41" s="302">
        <v>92</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716266</v>
      </c>
      <c r="J51" s="320">
        <v>459439</v>
      </c>
      <c r="K51" s="321">
        <v>42.1</v>
      </c>
      <c r="L51" s="322">
        <v>334234</v>
      </c>
      <c r="M51" s="323">
        <v>27.2</v>
      </c>
      <c r="N51" s="324">
        <v>14.9</v>
      </c>
    </row>
    <row r="52" spans="1:14" x14ac:dyDescent="0.15">
      <c r="A52" s="248"/>
      <c r="B52" s="244"/>
      <c r="C52" s="244"/>
      <c r="D52" s="244"/>
      <c r="E52" s="244"/>
      <c r="F52" s="244"/>
      <c r="G52" s="325"/>
      <c r="H52" s="326" t="s">
        <v>506</v>
      </c>
      <c r="I52" s="327">
        <v>363125</v>
      </c>
      <c r="J52" s="328">
        <v>232922</v>
      </c>
      <c r="K52" s="329">
        <v>-22.2</v>
      </c>
      <c r="L52" s="330">
        <v>135366</v>
      </c>
      <c r="M52" s="331">
        <v>-8.1999999999999993</v>
      </c>
      <c r="N52" s="332">
        <v>-14</v>
      </c>
    </row>
    <row r="53" spans="1:14" x14ac:dyDescent="0.15">
      <c r="A53" s="248"/>
      <c r="B53" s="244"/>
      <c r="C53" s="244"/>
      <c r="D53" s="244"/>
      <c r="E53" s="244"/>
      <c r="F53" s="244"/>
      <c r="G53" s="310" t="s">
        <v>507</v>
      </c>
      <c r="H53" s="311"/>
      <c r="I53" s="319">
        <v>582342</v>
      </c>
      <c r="J53" s="320">
        <v>381613</v>
      </c>
      <c r="K53" s="321">
        <v>-16.899999999999999</v>
      </c>
      <c r="L53" s="322">
        <v>216155</v>
      </c>
      <c r="M53" s="323">
        <v>-35.299999999999997</v>
      </c>
      <c r="N53" s="324">
        <v>18.399999999999999</v>
      </c>
    </row>
    <row r="54" spans="1:14" x14ac:dyDescent="0.15">
      <c r="A54" s="248"/>
      <c r="B54" s="244"/>
      <c r="C54" s="244"/>
      <c r="D54" s="244"/>
      <c r="E54" s="244"/>
      <c r="F54" s="244"/>
      <c r="G54" s="325"/>
      <c r="H54" s="326" t="s">
        <v>506</v>
      </c>
      <c r="I54" s="327">
        <v>527752</v>
      </c>
      <c r="J54" s="328">
        <v>345840</v>
      </c>
      <c r="K54" s="329">
        <v>48.5</v>
      </c>
      <c r="L54" s="330">
        <v>108827</v>
      </c>
      <c r="M54" s="331">
        <v>-19.600000000000001</v>
      </c>
      <c r="N54" s="332">
        <v>68.099999999999994</v>
      </c>
    </row>
    <row r="55" spans="1:14" x14ac:dyDescent="0.15">
      <c r="A55" s="248"/>
      <c r="B55" s="244"/>
      <c r="C55" s="244"/>
      <c r="D55" s="244"/>
      <c r="E55" s="244"/>
      <c r="F55" s="244"/>
      <c r="G55" s="310" t="s">
        <v>508</v>
      </c>
      <c r="H55" s="311"/>
      <c r="I55" s="319">
        <v>321481</v>
      </c>
      <c r="J55" s="320">
        <v>215326</v>
      </c>
      <c r="K55" s="321">
        <v>-43.6</v>
      </c>
      <c r="L55" s="322">
        <v>228305</v>
      </c>
      <c r="M55" s="323">
        <v>5.6</v>
      </c>
      <c r="N55" s="324">
        <v>-49.2</v>
      </c>
    </row>
    <row r="56" spans="1:14" x14ac:dyDescent="0.15">
      <c r="A56" s="248"/>
      <c r="B56" s="244"/>
      <c r="C56" s="244"/>
      <c r="D56" s="244"/>
      <c r="E56" s="244"/>
      <c r="F56" s="244"/>
      <c r="G56" s="325"/>
      <c r="H56" s="326" t="s">
        <v>506</v>
      </c>
      <c r="I56" s="327">
        <v>265893</v>
      </c>
      <c r="J56" s="328">
        <v>178093</v>
      </c>
      <c r="K56" s="329">
        <v>-48.5</v>
      </c>
      <c r="L56" s="330">
        <v>86611</v>
      </c>
      <c r="M56" s="331">
        <v>-20.399999999999999</v>
      </c>
      <c r="N56" s="332">
        <v>-28.1</v>
      </c>
    </row>
    <row r="57" spans="1:14" x14ac:dyDescent="0.15">
      <c r="A57" s="248"/>
      <c r="B57" s="244"/>
      <c r="C57" s="244"/>
      <c r="D57" s="244"/>
      <c r="E57" s="244"/>
      <c r="F57" s="244"/>
      <c r="G57" s="310" t="s">
        <v>509</v>
      </c>
      <c r="H57" s="311"/>
      <c r="I57" s="319">
        <v>561783</v>
      </c>
      <c r="J57" s="320">
        <v>377542</v>
      </c>
      <c r="K57" s="321">
        <v>75.3</v>
      </c>
      <c r="L57" s="322">
        <v>316331</v>
      </c>
      <c r="M57" s="323">
        <v>38.6</v>
      </c>
      <c r="N57" s="324">
        <v>36.700000000000003</v>
      </c>
    </row>
    <row r="58" spans="1:14" x14ac:dyDescent="0.15">
      <c r="A58" s="248"/>
      <c r="B58" s="244"/>
      <c r="C58" s="244"/>
      <c r="D58" s="244"/>
      <c r="E58" s="244"/>
      <c r="F58" s="244"/>
      <c r="G58" s="325"/>
      <c r="H58" s="326" t="s">
        <v>506</v>
      </c>
      <c r="I58" s="327">
        <v>450327</v>
      </c>
      <c r="J58" s="328">
        <v>302639</v>
      </c>
      <c r="K58" s="329">
        <v>69.900000000000006</v>
      </c>
      <c r="L58" s="330">
        <v>106387</v>
      </c>
      <c r="M58" s="331">
        <v>22.8</v>
      </c>
      <c r="N58" s="332">
        <v>47.1</v>
      </c>
    </row>
    <row r="59" spans="1:14" x14ac:dyDescent="0.15">
      <c r="A59" s="248"/>
      <c r="B59" s="244"/>
      <c r="C59" s="244"/>
      <c r="D59" s="244"/>
      <c r="E59" s="244"/>
      <c r="F59" s="244"/>
      <c r="G59" s="310" t="s">
        <v>510</v>
      </c>
      <c r="H59" s="311"/>
      <c r="I59" s="319">
        <v>239660</v>
      </c>
      <c r="J59" s="320">
        <v>162702</v>
      </c>
      <c r="K59" s="321">
        <v>-56.9</v>
      </c>
      <c r="L59" s="322">
        <v>333013</v>
      </c>
      <c r="M59" s="323">
        <v>5.3</v>
      </c>
      <c r="N59" s="324">
        <v>-62.2</v>
      </c>
    </row>
    <row r="60" spans="1:14" x14ac:dyDescent="0.15">
      <c r="A60" s="248"/>
      <c r="B60" s="244"/>
      <c r="C60" s="244"/>
      <c r="D60" s="244"/>
      <c r="E60" s="244"/>
      <c r="F60" s="244"/>
      <c r="G60" s="325"/>
      <c r="H60" s="326" t="s">
        <v>506</v>
      </c>
      <c r="I60" s="333">
        <v>206300</v>
      </c>
      <c r="J60" s="328">
        <v>140054</v>
      </c>
      <c r="K60" s="329">
        <v>-53.7</v>
      </c>
      <c r="L60" s="330">
        <v>126732</v>
      </c>
      <c r="M60" s="331">
        <v>19.100000000000001</v>
      </c>
      <c r="N60" s="332">
        <v>-72.8</v>
      </c>
    </row>
    <row r="61" spans="1:14" x14ac:dyDescent="0.15">
      <c r="A61" s="248"/>
      <c r="B61" s="244"/>
      <c r="C61" s="244"/>
      <c r="D61" s="244"/>
      <c r="E61" s="244"/>
      <c r="F61" s="244"/>
      <c r="G61" s="310" t="s">
        <v>511</v>
      </c>
      <c r="H61" s="334"/>
      <c r="I61" s="335">
        <v>484306</v>
      </c>
      <c r="J61" s="336">
        <v>319324</v>
      </c>
      <c r="K61" s="337">
        <v>0</v>
      </c>
      <c r="L61" s="338">
        <v>285608</v>
      </c>
      <c r="M61" s="339">
        <v>8.3000000000000007</v>
      </c>
      <c r="N61" s="324">
        <v>-8.3000000000000007</v>
      </c>
    </row>
    <row r="62" spans="1:14" x14ac:dyDescent="0.15">
      <c r="A62" s="248"/>
      <c r="B62" s="244"/>
      <c r="C62" s="244"/>
      <c r="D62" s="244"/>
      <c r="E62" s="244"/>
      <c r="F62" s="244"/>
      <c r="G62" s="325"/>
      <c r="H62" s="326" t="s">
        <v>506</v>
      </c>
      <c r="I62" s="327">
        <v>362679</v>
      </c>
      <c r="J62" s="328">
        <v>239910</v>
      </c>
      <c r="K62" s="329">
        <v>-1.2</v>
      </c>
      <c r="L62" s="330">
        <v>112785</v>
      </c>
      <c r="M62" s="331">
        <v>-1.3</v>
      </c>
      <c r="N62" s="332">
        <v>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92.82</v>
      </c>
      <c r="G47" s="12">
        <v>146.51</v>
      </c>
      <c r="H47" s="12">
        <v>137.09</v>
      </c>
      <c r="I47" s="12">
        <v>153.69999999999999</v>
      </c>
      <c r="J47" s="13">
        <v>152.12</v>
      </c>
    </row>
    <row r="48" spans="2:10" ht="57.75" customHeight="1" x14ac:dyDescent="0.15">
      <c r="B48" s="14"/>
      <c r="C48" s="1141" t="s">
        <v>4</v>
      </c>
      <c r="D48" s="1141"/>
      <c r="E48" s="1142"/>
      <c r="F48" s="15">
        <v>4.18</v>
      </c>
      <c r="G48" s="16">
        <v>5.01</v>
      </c>
      <c r="H48" s="16">
        <v>3.82</v>
      </c>
      <c r="I48" s="16">
        <v>3.7</v>
      </c>
      <c r="J48" s="17">
        <v>5.24</v>
      </c>
    </row>
    <row r="49" spans="2:10" ht="57.75" customHeight="1" thickBot="1" x14ac:dyDescent="0.2">
      <c r="B49" s="18"/>
      <c r="C49" s="1143" t="s">
        <v>5</v>
      </c>
      <c r="D49" s="1143"/>
      <c r="E49" s="1144"/>
      <c r="F49" s="19">
        <v>7.47</v>
      </c>
      <c r="G49" s="20">
        <v>46.11</v>
      </c>
      <c r="H49" s="20">
        <v>9.9499999999999993</v>
      </c>
      <c r="I49" s="20">
        <v>13.33</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4.17</v>
      </c>
      <c r="G34" s="33">
        <v>5</v>
      </c>
      <c r="H34" s="33">
        <v>3.82</v>
      </c>
      <c r="I34" s="33">
        <v>3.7</v>
      </c>
      <c r="J34" s="34">
        <v>5.23</v>
      </c>
      <c r="K34" s="22"/>
      <c r="L34" s="22"/>
      <c r="M34" s="22"/>
      <c r="N34" s="22"/>
      <c r="O34" s="22"/>
      <c r="P34" s="22"/>
    </row>
    <row r="35" spans="1:16" ht="39" customHeight="1" x14ac:dyDescent="0.15">
      <c r="A35" s="22"/>
      <c r="B35" s="35"/>
      <c r="C35" s="1145" t="s">
        <v>520</v>
      </c>
      <c r="D35" s="1146"/>
      <c r="E35" s="1147"/>
      <c r="F35" s="36">
        <v>0.1</v>
      </c>
      <c r="G35" s="37">
        <v>0.15</v>
      </c>
      <c r="H35" s="37">
        <v>0.12</v>
      </c>
      <c r="I35" s="37">
        <v>0.08</v>
      </c>
      <c r="J35" s="38">
        <v>0.35</v>
      </c>
      <c r="K35" s="22"/>
      <c r="L35" s="22"/>
      <c r="M35" s="22"/>
      <c r="N35" s="22"/>
      <c r="O35" s="22"/>
      <c r="P35" s="22"/>
    </row>
    <row r="36" spans="1:16" ht="39" customHeight="1" x14ac:dyDescent="0.15">
      <c r="A36" s="22"/>
      <c r="B36" s="35"/>
      <c r="C36" s="1145" t="s">
        <v>521</v>
      </c>
      <c r="D36" s="1146"/>
      <c r="E36" s="1147"/>
      <c r="F36" s="36">
        <v>0.11</v>
      </c>
      <c r="G36" s="37">
        <v>0.3</v>
      </c>
      <c r="H36" s="37">
        <v>0.04</v>
      </c>
      <c r="I36" s="37">
        <v>0.06</v>
      </c>
      <c r="J36" s="38">
        <v>0.08</v>
      </c>
      <c r="K36" s="22"/>
      <c r="L36" s="22"/>
      <c r="M36" s="22"/>
      <c r="N36" s="22"/>
      <c r="O36" s="22"/>
      <c r="P36" s="22"/>
    </row>
    <row r="37" spans="1:16" ht="39" customHeight="1" x14ac:dyDescent="0.15">
      <c r="A37" s="22"/>
      <c r="B37" s="35"/>
      <c r="C37" s="1145" t="s">
        <v>522</v>
      </c>
      <c r="D37" s="1146"/>
      <c r="E37" s="1147"/>
      <c r="F37" s="36">
        <v>0.12</v>
      </c>
      <c r="G37" s="37">
        <v>0.1</v>
      </c>
      <c r="H37" s="37">
        <v>0.02</v>
      </c>
      <c r="I37" s="37">
        <v>0.18</v>
      </c>
      <c r="J37" s="38">
        <v>7.0000000000000007E-2</v>
      </c>
      <c r="K37" s="22"/>
      <c r="L37" s="22"/>
      <c r="M37" s="22"/>
      <c r="N37" s="22"/>
      <c r="O37" s="22"/>
      <c r="P37" s="22"/>
    </row>
    <row r="38" spans="1:16" ht="39" customHeight="1" x14ac:dyDescent="0.15">
      <c r="A38" s="22"/>
      <c r="B38" s="35"/>
      <c r="C38" s="1145" t="s">
        <v>523</v>
      </c>
      <c r="D38" s="1146"/>
      <c r="E38" s="1147"/>
      <c r="F38" s="36">
        <v>7.0000000000000007E-2</v>
      </c>
      <c r="G38" s="37">
        <v>0.04</v>
      </c>
      <c r="H38" s="37">
        <v>0.01</v>
      </c>
      <c r="I38" s="37">
        <v>0.1</v>
      </c>
      <c r="J38" s="38">
        <v>0.04</v>
      </c>
      <c r="K38" s="22"/>
      <c r="L38" s="22"/>
      <c r="M38" s="22"/>
      <c r="N38" s="22"/>
      <c r="O38" s="22"/>
      <c r="P38" s="22"/>
    </row>
    <row r="39" spans="1:16" ht="39" customHeight="1" x14ac:dyDescent="0.15">
      <c r="A39" s="22"/>
      <c r="B39" s="35"/>
      <c r="C39" s="1145" t="s">
        <v>524</v>
      </c>
      <c r="D39" s="1146"/>
      <c r="E39" s="1147"/>
      <c r="F39" s="36">
        <v>0</v>
      </c>
      <c r="G39" s="37">
        <v>0</v>
      </c>
      <c r="H39" s="37">
        <v>0</v>
      </c>
      <c r="I39" s="37">
        <v>0</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526</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332</v>
      </c>
      <c r="L45" s="60">
        <v>320</v>
      </c>
      <c r="M45" s="60">
        <v>281</v>
      </c>
      <c r="N45" s="60">
        <v>282</v>
      </c>
      <c r="O45" s="61">
        <v>283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120</v>
      </c>
      <c r="L48" s="64">
        <v>117</v>
      </c>
      <c r="M48" s="64">
        <v>117</v>
      </c>
      <c r="N48" s="64">
        <v>114</v>
      </c>
      <c r="O48" s="65">
        <v>115</v>
      </c>
      <c r="P48" s="48"/>
      <c r="Q48" s="48"/>
      <c r="R48" s="48"/>
      <c r="S48" s="48"/>
      <c r="T48" s="48"/>
      <c r="U48" s="48"/>
    </row>
    <row r="49" spans="1:21" ht="30.75" customHeight="1" x14ac:dyDescent="0.15">
      <c r="A49" s="48"/>
      <c r="B49" s="1163"/>
      <c r="C49" s="1164"/>
      <c r="D49" s="62"/>
      <c r="E49" s="1155" t="s">
        <v>16</v>
      </c>
      <c r="F49" s="1155"/>
      <c r="G49" s="1155"/>
      <c r="H49" s="1155"/>
      <c r="I49" s="1155"/>
      <c r="J49" s="1156"/>
      <c r="K49" s="63">
        <v>6</v>
      </c>
      <c r="L49" s="64">
        <v>9</v>
      </c>
      <c r="M49" s="64">
        <v>6</v>
      </c>
      <c r="N49" s="64">
        <v>5</v>
      </c>
      <c r="O49" s="65">
        <v>5</v>
      </c>
      <c r="P49" s="48"/>
      <c r="Q49" s="48"/>
      <c r="R49" s="48"/>
      <c r="S49" s="48"/>
      <c r="T49" s="48"/>
      <c r="U49" s="48"/>
    </row>
    <row r="50" spans="1:21" ht="30.75" customHeight="1" x14ac:dyDescent="0.15">
      <c r="A50" s="48"/>
      <c r="B50" s="1163"/>
      <c r="C50" s="1164"/>
      <c r="D50" s="62"/>
      <c r="E50" s="1155" t="s">
        <v>17</v>
      </c>
      <c r="F50" s="1155"/>
      <c r="G50" s="1155"/>
      <c r="H50" s="1155"/>
      <c r="I50" s="1155"/>
      <c r="J50" s="1156"/>
      <c r="K50" s="63">
        <v>6</v>
      </c>
      <c r="L50" s="64">
        <v>6</v>
      </c>
      <c r="M50" s="64">
        <v>6</v>
      </c>
      <c r="N50" s="64">
        <v>5</v>
      </c>
      <c r="O50" s="65">
        <v>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309</v>
      </c>
      <c r="L52" s="64">
        <v>299</v>
      </c>
      <c r="M52" s="64">
        <v>265</v>
      </c>
      <c r="N52" s="64">
        <v>273</v>
      </c>
      <c r="O52" s="65">
        <v>278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155</v>
      </c>
      <c r="L53" s="69">
        <v>153</v>
      </c>
      <c r="M53" s="69">
        <v>145</v>
      </c>
      <c r="N53" s="69">
        <v>133</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2016-05-01T07:15:50Z</cp:lastPrinted>
  <dcterms:created xsi:type="dcterms:W3CDTF">2016-02-15T00:32:25Z</dcterms:created>
  <dcterms:modified xsi:type="dcterms:W3CDTF">2016-05-06T12:22:37Z</dcterms:modified>
  <cp:category/>
</cp:coreProperties>
</file>